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1" windowHeight="10491" firstSheet="1" activeTab="1"/>
  </bookViews>
  <sheets>
    <sheet name="2024届校优秀毕业生" sheetId="1" r:id="rId1"/>
    <sheet name="2024届省优秀毕业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<sst xmlns="http://schemas.openxmlformats.org/spreadsheetml/2006/main" count="304" uniqueCount="60">
  <si>
    <t>生科院2024届研究生校级优秀毕业生名额分配</t>
  </si>
  <si>
    <t>植物学</t>
  </si>
  <si>
    <t>动物学</t>
  </si>
  <si>
    <t>生物化学与分子生物学</t>
  </si>
  <si>
    <t>发育生物学</t>
  </si>
  <si>
    <t>遗传学</t>
  </si>
  <si>
    <t>生态学</t>
  </si>
  <si>
    <t>竞争名额</t>
  </si>
  <si>
    <t>总计</t>
  </si>
  <si>
    <t>校优各专业按照15%比例，确定名额植物1个，动物1个，生化1个，发育2个，遗传3个，生态4个，
共12个确定名额，余1个机动名额按照生物学和生态学学科竞争。</t>
  </si>
  <si>
    <t>点内加权总分排名</t>
  </si>
  <si>
    <t>学号</t>
  </si>
  <si>
    <t>姓名</t>
  </si>
  <si>
    <t>学业成绩/(_25_%)</t>
  </si>
  <si>
    <t>科研项目/(_45_%)</t>
  </si>
  <si>
    <t>思想品德/(_10_%)</t>
  </si>
  <si>
    <t>文体活动/(_10_%)</t>
  </si>
  <si>
    <t>学生工作/(_10_%)</t>
  </si>
  <si>
    <t>总分</t>
  </si>
  <si>
    <t>1</t>
  </si>
  <si>
    <t>贺宸靖</t>
  </si>
  <si>
    <t>原始分</t>
  </si>
  <si>
    <t>校优</t>
  </si>
  <si>
    <t>加权分</t>
  </si>
  <si>
    <t>张晨</t>
  </si>
  <si>
    <t>2021111010050</t>
  </si>
  <si>
    <t>俞沁如</t>
  </si>
  <si>
    <t>郑黎君</t>
  </si>
  <si>
    <t>3</t>
  </si>
  <si>
    <t>朱秋晴</t>
  </si>
  <si>
    <t>卢雨芳</t>
  </si>
  <si>
    <t>仇碗碗</t>
  </si>
  <si>
    <t>杨滢滢</t>
  </si>
  <si>
    <t>侯凯琳</t>
  </si>
  <si>
    <t>邱恬</t>
  </si>
  <si>
    <t>席月</t>
  </si>
  <si>
    <t>陈玉玉</t>
  </si>
  <si>
    <t>余柄志</t>
  </si>
  <si>
    <t>吴倩</t>
  </si>
  <si>
    <t>黄韵歆</t>
  </si>
  <si>
    <t>王世旭</t>
  </si>
  <si>
    <t>吴雨珂</t>
  </si>
  <si>
    <t>王鑫</t>
  </si>
  <si>
    <t>唐双磊</t>
  </si>
  <si>
    <t>陈佳琪</t>
  </si>
  <si>
    <t>校优（竞争名额）</t>
  </si>
  <si>
    <t>2</t>
  </si>
  <si>
    <t>4</t>
  </si>
  <si>
    <t>5</t>
  </si>
  <si>
    <t>6</t>
  </si>
  <si>
    <t>7</t>
  </si>
  <si>
    <t>8</t>
  </si>
  <si>
    <t>生科院2024届研究生省级优秀毕业生推荐名单</t>
  </si>
  <si>
    <t>专业</t>
  </si>
  <si>
    <t>生物学</t>
  </si>
  <si>
    <t>省优</t>
  </si>
  <si>
    <t>我院拟推荐省优名额4个，将从13名校优中择优竞争产生，竞争方式依从校优机动名额方式，根据我院生物学和生态学两个学科点按比例推荐，生物学拟推荐为2个，生态学拟推荐1个，共同竞争名额1个。</t>
  </si>
  <si>
    <t>省优（竞争名额）</t>
  </si>
  <si>
    <t>9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</si>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</sst>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b/>
      <sz val="12"/>
      <color rgb="FFC00000"/>
      <name val="微软雅黑"/>
      <charset val="134"/>
    </font>
    <font>
      <sz val="16"/>
      <color theme="1"/>
      <name val="微软雅黑"/>
      <charset val="134"/>
    </font>
    <font>
      <sz val="12"/>
      <color rgb="FFFF0000"/>
      <name val="微软雅黑"/>
      <charset val="134"/>
    </font>
    <font>
      <sz val="12"/>
      <name val="Arial"/>
      <charset val="134"/>
    </font>
    <font>
      <sz val="11"/>
      <name val="微软雅黑"/>
      <charset val="134"/>
    </font>
    <font>
      <sz val="12"/>
      <color rgb="FFC00000"/>
      <name val="微软雅黑"/>
      <charset val="134"/>
    </font>
    <font>
      <sz val="16"/>
      <name val="微软雅黑"/>
      <charset val="134"/>
    </font>
    <font>
      <sz val="14"/>
      <name val="微软雅黑"/>
      <charset val="134"/>
    </font>
    <font>
      <b/>
      <sz val="14"/>
      <name val="微软雅黑"/>
      <charset val="134"/>
    </font>
    <font>
      <sz val="11"/>
      <color rgb="FFC00000"/>
      <name val="微软雅黑"/>
      <charset val="134"/>
    </font>
    <font>
      <b/>
      <sz val="11"/>
      <color rgb="FFC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0" applyNumberFormat="0" applyAlignment="0" applyProtection="0">
      <alignment vertical="center"/>
    </xf>
    <xf numFmtId="0" fontId="23" fillId="8" borderId="21" applyNumberFormat="0" applyAlignment="0" applyProtection="0">
      <alignment vertical="center"/>
    </xf>
    <xf numFmtId="0" fontId="24" fillId="8" borderId="20" applyNumberFormat="0" applyAlignment="0" applyProtection="0">
      <alignment vertical="center"/>
    </xf>
    <xf numFmtId="0" fontId="25" fillId="9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176" fontId="1" fillId="0" borderId="3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/>
    </xf>
    <xf numFmtId="176" fontId="5" fillId="0" borderId="1" xfId="49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/>
    </xf>
    <xf numFmtId="178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49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1" fillId="4" borderId="7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178" fontId="2" fillId="0" borderId="1" xfId="49" applyNumberFormat="1" applyFont="1" applyFill="1" applyBorder="1" applyAlignment="1">
      <alignment horizontal="center"/>
    </xf>
    <xf numFmtId="178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8" fontId="7" fillId="0" borderId="1" xfId="49" applyNumberFormat="1" applyFont="1" applyFill="1" applyBorder="1" applyAlignment="1">
      <alignment horizontal="center"/>
    </xf>
    <xf numFmtId="178" fontId="7" fillId="0" borderId="1" xfId="4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 quotePrefix="1">
      <alignment horizontal="center" vertical="center"/>
    </xf>
    <xf numFmtId="177" fontId="1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topLeftCell="A5" workbookViewId="0">
      <selection activeCell="B62" sqref="B62:J63"/>
    </sheetView>
  </sheetViews>
  <sheetFormatPr defaultColWidth="17.3783783783784" defaultRowHeight="16.25"/>
  <cols>
    <col min="1" max="1" width="9.74774774774775" style="47" customWidth="1"/>
    <col min="2" max="2" width="16.6216216216216" style="47" customWidth="1"/>
    <col min="3" max="3" width="9.5045045045045" style="47" customWidth="1"/>
    <col min="4" max="4" width="10.3783783783784" style="47" customWidth="1"/>
    <col min="5" max="9" width="15" style="47" customWidth="1"/>
    <col min="10" max="10" width="10.5045045045045" style="47" customWidth="1"/>
    <col min="11" max="11" width="14.2522522522523" style="49" customWidth="1"/>
    <col min="12" max="16384" width="17.3783783783784" style="47" customWidth="1"/>
  </cols>
  <sheetData>
    <row r="1" s="2" customFormat="1" ht="17" spans="1:13">
      <c r="A1" s="47"/>
      <c r="B1" s="47"/>
      <c r="C1" s="47"/>
      <c r="D1" s="47"/>
      <c r="E1" s="47"/>
      <c r="F1" s="47"/>
      <c r="G1" s="47"/>
      <c r="H1" s="47"/>
      <c r="I1" s="47"/>
      <c r="J1" s="47"/>
      <c r="K1" s="49"/>
      <c r="L1" s="47"/>
      <c r="M1" s="47"/>
    </row>
    <row r="2" s="46" customFormat="1" ht="29" customHeight="1" spans="1:13">
      <c r="A2" s="50" t="s">
        <v>0</v>
      </c>
      <c r="B2" s="51"/>
      <c r="C2" s="51"/>
      <c r="D2" s="51"/>
      <c r="E2" s="51"/>
      <c r="F2" s="51"/>
      <c r="G2" s="51"/>
      <c r="H2" s="51"/>
      <c r="I2" s="88"/>
      <c r="J2" s="89"/>
      <c r="K2" s="49"/>
      <c r="L2" s="47"/>
      <c r="M2" s="47"/>
    </row>
    <row r="3" s="46" customFormat="1" ht="19.7" spans="1:13">
      <c r="A3" s="52" t="s">
        <v>1</v>
      </c>
      <c r="B3" s="53" t="s">
        <v>2</v>
      </c>
      <c r="C3" s="52" t="s">
        <v>3</v>
      </c>
      <c r="D3" s="52"/>
      <c r="E3" s="52"/>
      <c r="F3" s="52" t="s">
        <v>4</v>
      </c>
      <c r="G3" s="53" t="s">
        <v>5</v>
      </c>
      <c r="H3" s="52" t="s">
        <v>6</v>
      </c>
      <c r="I3" s="52" t="s">
        <v>7</v>
      </c>
      <c r="J3" s="90" t="s">
        <v>8</v>
      </c>
      <c r="K3" s="49"/>
      <c r="L3" s="47"/>
      <c r="M3" s="47"/>
    </row>
    <row r="4" s="46" customFormat="1" ht="19.7" spans="1:13">
      <c r="A4" s="52">
        <v>1</v>
      </c>
      <c r="B4" s="53">
        <v>1</v>
      </c>
      <c r="C4" s="52">
        <v>1</v>
      </c>
      <c r="D4" s="52"/>
      <c r="E4" s="52"/>
      <c r="F4" s="52">
        <v>2</v>
      </c>
      <c r="G4" s="53">
        <v>3</v>
      </c>
      <c r="H4" s="52">
        <v>4</v>
      </c>
      <c r="I4" s="52">
        <v>1</v>
      </c>
      <c r="J4" s="90">
        <v>13</v>
      </c>
      <c r="K4" s="49"/>
      <c r="L4" s="47"/>
      <c r="M4" s="47"/>
    </row>
    <row r="5" s="46" customFormat="1" spans="1:13">
      <c r="A5" s="54" t="s">
        <v>9</v>
      </c>
      <c r="B5" s="55"/>
      <c r="C5" s="55"/>
      <c r="D5" s="55"/>
      <c r="E5" s="55"/>
      <c r="F5" s="55"/>
      <c r="G5" s="55"/>
      <c r="H5" s="55"/>
      <c r="I5" s="55"/>
      <c r="J5" s="91"/>
      <c r="K5" s="49"/>
      <c r="L5" s="47"/>
      <c r="M5" s="47"/>
    </row>
    <row r="6" s="46" customFormat="1" ht="26" customHeight="1" spans="1:13">
      <c r="A6" s="56"/>
      <c r="B6" s="57"/>
      <c r="C6" s="57"/>
      <c r="D6" s="57"/>
      <c r="E6" s="57"/>
      <c r="F6" s="57"/>
      <c r="G6" s="57"/>
      <c r="H6" s="57"/>
      <c r="I6" s="57"/>
      <c r="J6" s="92"/>
      <c r="K6" s="49"/>
      <c r="L6" s="47"/>
      <c r="M6" s="47"/>
    </row>
    <row r="7" s="47" customFormat="1" spans="1:11">
      <c r="A7" s="58"/>
      <c r="B7" s="58"/>
      <c r="C7" s="58"/>
      <c r="D7" s="58"/>
      <c r="E7" s="58"/>
      <c r="F7" s="58"/>
      <c r="G7" s="58"/>
      <c r="H7" s="58"/>
      <c r="I7" s="58"/>
      <c r="J7" s="58"/>
      <c r="K7" s="49"/>
    </row>
    <row r="8" s="2" customFormat="1" ht="20.1" spans="1:13">
      <c r="A8" s="59" t="s">
        <v>1</v>
      </c>
      <c r="B8" s="59"/>
      <c r="C8" s="59"/>
      <c r="D8" s="59"/>
      <c r="E8" s="59"/>
      <c r="F8" s="59"/>
      <c r="G8" s="59"/>
      <c r="H8" s="59"/>
      <c r="I8" s="59"/>
      <c r="J8" s="59"/>
      <c r="K8" s="49"/>
      <c r="L8" s="47"/>
      <c r="M8" s="47"/>
    </row>
    <row r="9" s="2" customFormat="1" spans="1:13">
      <c r="A9" s="60" t="s">
        <v>10</v>
      </c>
      <c r="B9" s="61" t="s">
        <v>11</v>
      </c>
      <c r="C9" s="62" t="s">
        <v>12</v>
      </c>
      <c r="D9" s="62"/>
      <c r="E9" s="63" t="s">
        <v>13</v>
      </c>
      <c r="F9" s="63" t="s">
        <v>14</v>
      </c>
      <c r="G9" s="63" t="s">
        <v>15</v>
      </c>
      <c r="H9" s="53" t="s">
        <v>16</v>
      </c>
      <c r="I9" s="53" t="s">
        <v>17</v>
      </c>
      <c r="J9" s="64" t="s">
        <v>18</v>
      </c>
      <c r="K9" s="49"/>
      <c r="L9" s="47"/>
      <c r="M9" s="47"/>
    </row>
    <row r="10" s="2" customFormat="1" spans="1:13">
      <c r="A10" s="64" t="s">
        <v>19</v>
      </c>
      <c r="B10" s="65">
        <v>2021111010003</v>
      </c>
      <c r="C10" s="66" t="s">
        <v>20</v>
      </c>
      <c r="D10" s="29" t="s">
        <v>21</v>
      </c>
      <c r="E10" s="67">
        <v>87.49</v>
      </c>
      <c r="F10" s="29">
        <v>6</v>
      </c>
      <c r="G10" s="29">
        <v>102.75</v>
      </c>
      <c r="H10" s="29">
        <v>25</v>
      </c>
      <c r="I10" s="29">
        <v>45</v>
      </c>
      <c r="J10" s="43">
        <f>E11+F11+G11+H11+I11</f>
        <v>100</v>
      </c>
      <c r="K10" s="4" t="s">
        <v>22</v>
      </c>
      <c r="L10" s="47"/>
      <c r="M10" s="47"/>
    </row>
    <row r="11" s="2" customFormat="1" spans="1:13">
      <c r="A11" s="64"/>
      <c r="B11" s="65"/>
      <c r="C11" s="66"/>
      <c r="D11" s="31" t="s">
        <v>23</v>
      </c>
      <c r="E11" s="31">
        <v>25</v>
      </c>
      <c r="F11" s="31">
        <v>45</v>
      </c>
      <c r="G11" s="31">
        <v>10</v>
      </c>
      <c r="H11" s="68">
        <v>10</v>
      </c>
      <c r="I11" s="31">
        <v>10</v>
      </c>
      <c r="J11" s="43"/>
      <c r="K11" s="4"/>
      <c r="L11" s="47"/>
      <c r="M11" s="47"/>
    </row>
    <row r="12" s="2" customFormat="1" ht="20.1" spans="1:13">
      <c r="A12" s="59" t="s">
        <v>2</v>
      </c>
      <c r="B12" s="59"/>
      <c r="C12" s="59"/>
      <c r="D12" s="59"/>
      <c r="E12" s="59"/>
      <c r="F12" s="59"/>
      <c r="G12" s="59"/>
      <c r="H12" s="59"/>
      <c r="I12" s="59"/>
      <c r="J12" s="59"/>
      <c r="K12" s="49"/>
      <c r="L12" s="47"/>
      <c r="M12" s="47"/>
    </row>
    <row r="13" s="2" customFormat="1" spans="1:13">
      <c r="A13" s="64" t="s">
        <v>10</v>
      </c>
      <c r="B13" s="61" t="s">
        <v>11</v>
      </c>
      <c r="C13" s="62" t="s">
        <v>12</v>
      </c>
      <c r="D13" s="62"/>
      <c r="E13" s="63" t="s">
        <v>13</v>
      </c>
      <c r="F13" s="63" t="s">
        <v>14</v>
      </c>
      <c r="G13" s="63" t="s">
        <v>15</v>
      </c>
      <c r="H13" s="53" t="s">
        <v>16</v>
      </c>
      <c r="I13" s="53" t="s">
        <v>17</v>
      </c>
      <c r="J13" s="64" t="s">
        <v>18</v>
      </c>
      <c r="K13" s="49"/>
      <c r="L13" s="47"/>
      <c r="M13" s="47"/>
    </row>
    <row r="14" s="2" customFormat="1" ht="15.75" customHeight="1" spans="1:13">
      <c r="A14" s="64">
        <v>1</v>
      </c>
      <c r="B14" s="28">
        <v>2021111010008</v>
      </c>
      <c r="C14" s="66" t="s">
        <v>24</v>
      </c>
      <c r="D14" s="30" t="s">
        <v>21</v>
      </c>
      <c r="E14" s="30">
        <v>85.91</v>
      </c>
      <c r="F14" s="30">
        <v>51</v>
      </c>
      <c r="G14" s="30">
        <v>118.5</v>
      </c>
      <c r="H14" s="30">
        <v>5</v>
      </c>
      <c r="I14" s="30">
        <v>10</v>
      </c>
      <c r="J14" s="43">
        <f>E15+F15+G15+H15+I15</f>
        <v>100</v>
      </c>
      <c r="K14" s="4" t="s">
        <v>22</v>
      </c>
      <c r="L14" s="47"/>
      <c r="M14" s="47"/>
    </row>
    <row r="15" s="2" customFormat="1" ht="15.75" customHeight="1" spans="1:13">
      <c r="A15" s="64"/>
      <c r="B15" s="28"/>
      <c r="C15" s="66"/>
      <c r="D15" s="31" t="s">
        <v>23</v>
      </c>
      <c r="E15" s="31">
        <v>25</v>
      </c>
      <c r="F15" s="31">
        <v>45</v>
      </c>
      <c r="G15" s="31">
        <v>10</v>
      </c>
      <c r="H15" s="68">
        <v>10</v>
      </c>
      <c r="I15" s="31">
        <v>10</v>
      </c>
      <c r="J15" s="43"/>
      <c r="K15" s="4"/>
      <c r="L15" s="47"/>
      <c r="M15" s="47"/>
    </row>
    <row r="16" s="2" customFormat="1" ht="20.1" spans="1:13">
      <c r="A16" s="59" t="s">
        <v>3</v>
      </c>
      <c r="B16" s="59"/>
      <c r="C16" s="59"/>
      <c r="D16" s="59"/>
      <c r="E16" s="59"/>
      <c r="F16" s="59"/>
      <c r="G16" s="59"/>
      <c r="H16" s="59"/>
      <c r="I16" s="59"/>
      <c r="J16" s="59"/>
      <c r="K16" s="49"/>
      <c r="L16" s="47"/>
      <c r="M16" s="47"/>
    </row>
    <row r="17" s="2" customFormat="1" spans="1:13">
      <c r="A17" s="64" t="s">
        <v>10</v>
      </c>
      <c r="B17" s="61" t="s">
        <v>11</v>
      </c>
      <c r="C17" s="62" t="s">
        <v>12</v>
      </c>
      <c r="D17" s="62"/>
      <c r="E17" s="63" t="s">
        <v>13</v>
      </c>
      <c r="F17" s="63" t="s">
        <v>14</v>
      </c>
      <c r="G17" s="63" t="s">
        <v>15</v>
      </c>
      <c r="H17" s="53" t="s">
        <v>16</v>
      </c>
      <c r="I17" s="53" t="s">
        <v>17</v>
      </c>
      <c r="J17" s="64" t="s">
        <v>18</v>
      </c>
      <c r="K17" s="49"/>
      <c r="L17" s="47"/>
      <c r="M17" s="47"/>
    </row>
    <row r="18" s="2" customFormat="1" spans="1:13">
      <c r="A18" s="64">
        <v>1</v>
      </c>
      <c r="B18" s="102" t="s">
        <v>25</v>
      </c>
      <c r="C18" s="66" t="s">
        <v>26</v>
      </c>
      <c r="D18" s="30" t="s">
        <v>21</v>
      </c>
      <c r="E18" s="30">
        <v>89.59</v>
      </c>
      <c r="F18" s="30">
        <v>62.8</v>
      </c>
      <c r="G18" s="30">
        <v>311</v>
      </c>
      <c r="H18" s="30">
        <v>44</v>
      </c>
      <c r="I18" s="30">
        <v>50</v>
      </c>
      <c r="J18" s="43">
        <f t="shared" ref="J18:J22" si="0">SUM(E19:I19)</f>
        <v>89.8888888888889</v>
      </c>
      <c r="K18" s="4" t="s">
        <v>22</v>
      </c>
      <c r="L18" s="47"/>
      <c r="M18" s="47"/>
    </row>
    <row r="19" s="2" customFormat="1" spans="1:13">
      <c r="A19" s="64"/>
      <c r="B19" s="28"/>
      <c r="C19" s="66"/>
      <c r="D19" s="31" t="s">
        <v>23</v>
      </c>
      <c r="E19" s="31">
        <v>25</v>
      </c>
      <c r="F19" s="68">
        <f>F18/F20*45</f>
        <v>34.8888888888889</v>
      </c>
      <c r="G19" s="68">
        <v>10</v>
      </c>
      <c r="H19" s="68">
        <v>10</v>
      </c>
      <c r="I19" s="31">
        <v>10</v>
      </c>
      <c r="J19" s="43"/>
      <c r="K19" s="4"/>
      <c r="L19" s="47"/>
      <c r="M19" s="47"/>
    </row>
    <row r="20" s="2" customFormat="1" spans="1:13">
      <c r="A20" s="64">
        <v>2</v>
      </c>
      <c r="B20" s="28">
        <v>2021111010056</v>
      </c>
      <c r="C20" s="69" t="s">
        <v>27</v>
      </c>
      <c r="D20" s="30" t="s">
        <v>21</v>
      </c>
      <c r="E20" s="30">
        <v>83.2</v>
      </c>
      <c r="F20" s="30">
        <v>81</v>
      </c>
      <c r="G20" s="30">
        <v>206</v>
      </c>
      <c r="H20" s="30">
        <v>34</v>
      </c>
      <c r="I20" s="30">
        <v>10</v>
      </c>
      <c r="J20" s="43">
        <f t="shared" si="0"/>
        <v>84.5679438230721</v>
      </c>
      <c r="K20" s="49"/>
      <c r="L20" s="47"/>
      <c r="M20" s="47"/>
    </row>
    <row r="21" s="2" customFormat="1" spans="1:13">
      <c r="A21" s="64"/>
      <c r="B21" s="28"/>
      <c r="C21" s="69"/>
      <c r="D21" s="31" t="s">
        <v>23</v>
      </c>
      <c r="E21" s="31">
        <f>E20/E18*25</f>
        <v>23.2168768835808</v>
      </c>
      <c r="F21" s="68">
        <v>45</v>
      </c>
      <c r="G21" s="68">
        <f t="shared" ref="G21:I21" si="1">G20/G18*10</f>
        <v>6.62379421221865</v>
      </c>
      <c r="H21" s="68">
        <f t="shared" si="1"/>
        <v>7.72727272727273</v>
      </c>
      <c r="I21" s="68">
        <f t="shared" si="1"/>
        <v>2</v>
      </c>
      <c r="J21" s="43"/>
      <c r="K21" s="49"/>
      <c r="L21" s="47"/>
      <c r="M21" s="47"/>
    </row>
    <row r="22" s="2" customFormat="1" spans="1:13">
      <c r="A22" s="64" t="s">
        <v>28</v>
      </c>
      <c r="B22" s="28">
        <v>2021111010058</v>
      </c>
      <c r="C22" s="28" t="s">
        <v>29</v>
      </c>
      <c r="D22" s="30" t="s">
        <v>21</v>
      </c>
      <c r="E22" s="30">
        <v>86.28</v>
      </c>
      <c r="F22" s="30">
        <v>63.5</v>
      </c>
      <c r="G22" s="30">
        <v>207.5</v>
      </c>
      <c r="H22" s="30">
        <v>23</v>
      </c>
      <c r="I22" s="30">
        <v>25</v>
      </c>
      <c r="J22" s="43">
        <f t="shared" si="0"/>
        <v>76.253424035198</v>
      </c>
      <c r="K22" s="49"/>
      <c r="L22" s="47"/>
      <c r="M22" s="47"/>
    </row>
    <row r="23" s="2" customFormat="1" spans="1:13">
      <c r="A23" s="64"/>
      <c r="B23" s="28"/>
      <c r="C23" s="28"/>
      <c r="D23" s="31" t="s">
        <v>23</v>
      </c>
      <c r="E23" s="31">
        <f>E22/E18*25</f>
        <v>24.0763478066749</v>
      </c>
      <c r="F23" s="31">
        <f>F22/F20*45</f>
        <v>35.2777777777778</v>
      </c>
      <c r="G23" s="31">
        <f t="shared" ref="G23:I23" si="2">G22/G18*10</f>
        <v>6.67202572347267</v>
      </c>
      <c r="H23" s="31">
        <f t="shared" si="2"/>
        <v>5.22727272727273</v>
      </c>
      <c r="I23" s="31">
        <f t="shared" si="2"/>
        <v>5</v>
      </c>
      <c r="J23" s="43"/>
      <c r="K23" s="49"/>
      <c r="L23" s="47"/>
      <c r="M23" s="47"/>
    </row>
    <row r="24" s="2" customFormat="1" ht="20.1" spans="1:13">
      <c r="A24" s="59" t="s">
        <v>4</v>
      </c>
      <c r="B24" s="59"/>
      <c r="C24" s="59"/>
      <c r="D24" s="59"/>
      <c r="E24" s="59"/>
      <c r="F24" s="59"/>
      <c r="G24" s="59"/>
      <c r="H24" s="59"/>
      <c r="I24" s="59"/>
      <c r="J24" s="59"/>
      <c r="K24" s="49"/>
      <c r="L24" s="47"/>
      <c r="M24" s="47"/>
    </row>
    <row r="25" s="2" customFormat="1" spans="1:13">
      <c r="A25" s="64" t="s">
        <v>10</v>
      </c>
      <c r="B25" s="61" t="s">
        <v>11</v>
      </c>
      <c r="C25" s="62" t="s">
        <v>12</v>
      </c>
      <c r="D25" s="62"/>
      <c r="E25" s="63" t="s">
        <v>13</v>
      </c>
      <c r="F25" s="63" t="s">
        <v>14</v>
      </c>
      <c r="G25" s="63" t="s">
        <v>15</v>
      </c>
      <c r="H25" s="53" t="s">
        <v>16</v>
      </c>
      <c r="I25" s="53" t="s">
        <v>17</v>
      </c>
      <c r="J25" s="64" t="s">
        <v>18</v>
      </c>
      <c r="K25" s="49"/>
      <c r="L25" s="47"/>
      <c r="M25" s="47"/>
    </row>
    <row r="26" s="2" customFormat="1" ht="14.25" customHeight="1" spans="1:13">
      <c r="A26" s="64">
        <v>1</v>
      </c>
      <c r="B26" s="70">
        <v>2021111010034</v>
      </c>
      <c r="C26" s="66" t="s">
        <v>30</v>
      </c>
      <c r="D26" s="71" t="s">
        <v>21</v>
      </c>
      <c r="E26" s="71">
        <v>85.58</v>
      </c>
      <c r="F26" s="71">
        <v>25</v>
      </c>
      <c r="G26" s="71">
        <v>60</v>
      </c>
      <c r="H26" s="71">
        <v>0</v>
      </c>
      <c r="I26" s="71">
        <v>35</v>
      </c>
      <c r="J26" s="43">
        <f t="shared" ref="J26:J30" si="3">SUM(E27:I27)</f>
        <v>82.3727080860045</v>
      </c>
      <c r="K26" s="4" t="s">
        <v>22</v>
      </c>
      <c r="L26" s="47"/>
      <c r="M26" s="47"/>
    </row>
    <row r="27" s="2" customFormat="1" spans="1:13">
      <c r="A27" s="64"/>
      <c r="B27" s="70"/>
      <c r="C27" s="66"/>
      <c r="D27" s="31" t="s">
        <v>23</v>
      </c>
      <c r="E27" s="31">
        <f>E26/E30*25</f>
        <v>24.6941366574331</v>
      </c>
      <c r="F27" s="31">
        <f>F26/F28*45</f>
        <v>40.1785714285714</v>
      </c>
      <c r="G27" s="31">
        <f>G26/G30*10</f>
        <v>7.5</v>
      </c>
      <c r="H27" s="68">
        <v>0</v>
      </c>
      <c r="I27" s="31">
        <v>10</v>
      </c>
      <c r="J27" s="43"/>
      <c r="K27" s="4"/>
      <c r="L27" s="47"/>
      <c r="M27" s="47"/>
    </row>
    <row r="28" s="2" customFormat="1" ht="14.25" customHeight="1" spans="1:13">
      <c r="A28" s="64">
        <v>2</v>
      </c>
      <c r="B28" s="70">
        <v>2021111010042</v>
      </c>
      <c r="C28" s="66" t="s">
        <v>31</v>
      </c>
      <c r="D28" s="71" t="s">
        <v>21</v>
      </c>
      <c r="E28" s="71">
        <v>85.67</v>
      </c>
      <c r="F28" s="71">
        <v>28</v>
      </c>
      <c r="G28" s="71">
        <v>60</v>
      </c>
      <c r="H28" s="71">
        <v>0</v>
      </c>
      <c r="I28" s="71">
        <v>0</v>
      </c>
      <c r="J28" s="43">
        <f t="shared" si="3"/>
        <v>77.2201061865189</v>
      </c>
      <c r="K28" s="4" t="s">
        <v>22</v>
      </c>
      <c r="L28" s="47"/>
      <c r="M28" s="47"/>
    </row>
    <row r="29" s="2" customFormat="1" spans="1:13">
      <c r="A29" s="64"/>
      <c r="B29" s="70"/>
      <c r="C29" s="66"/>
      <c r="D29" s="31" t="s">
        <v>23</v>
      </c>
      <c r="E29" s="31">
        <f>E28/E30*25</f>
        <v>24.7201061865189</v>
      </c>
      <c r="F29" s="68">
        <v>45</v>
      </c>
      <c r="G29" s="68">
        <f>G28/G30*10</f>
        <v>7.5</v>
      </c>
      <c r="H29" s="68">
        <v>0</v>
      </c>
      <c r="I29" s="31">
        <v>0</v>
      </c>
      <c r="J29" s="43"/>
      <c r="K29" s="4"/>
      <c r="L29" s="47"/>
      <c r="M29" s="47"/>
    </row>
    <row r="30" s="2" customFormat="1" spans="1:13">
      <c r="A30" s="64">
        <v>3</v>
      </c>
      <c r="B30" s="72">
        <v>2021111010044</v>
      </c>
      <c r="C30" s="73" t="s">
        <v>32</v>
      </c>
      <c r="D30" s="71" t="s">
        <v>21</v>
      </c>
      <c r="E30" s="71">
        <v>86.64</v>
      </c>
      <c r="F30" s="71">
        <v>18</v>
      </c>
      <c r="G30" s="71">
        <v>80</v>
      </c>
      <c r="H30" s="71">
        <v>0</v>
      </c>
      <c r="I30" s="71">
        <v>0</v>
      </c>
      <c r="J30" s="43">
        <f t="shared" si="3"/>
        <v>63.9285714285714</v>
      </c>
      <c r="K30" s="49"/>
      <c r="L30" s="47"/>
      <c r="M30" s="47"/>
    </row>
    <row r="31" s="2" customFormat="1" spans="1:13">
      <c r="A31" s="64"/>
      <c r="B31" s="74"/>
      <c r="C31" s="75"/>
      <c r="D31" s="31" t="s">
        <v>23</v>
      </c>
      <c r="E31" s="31">
        <v>25</v>
      </c>
      <c r="F31" s="31">
        <f>F30/F28*45</f>
        <v>28.9285714285714</v>
      </c>
      <c r="G31" s="31">
        <v>10</v>
      </c>
      <c r="H31" s="31">
        <v>0</v>
      </c>
      <c r="I31" s="31">
        <v>0</v>
      </c>
      <c r="J31" s="43"/>
      <c r="K31" s="49"/>
      <c r="L31" s="47"/>
      <c r="M31" s="47"/>
    </row>
    <row r="32" s="2" customFormat="1" ht="20.1" spans="1:13">
      <c r="A32" s="59" t="s">
        <v>5</v>
      </c>
      <c r="B32" s="59"/>
      <c r="C32" s="59"/>
      <c r="D32" s="59"/>
      <c r="E32" s="59"/>
      <c r="F32" s="59"/>
      <c r="G32" s="59"/>
      <c r="H32" s="59"/>
      <c r="I32" s="59"/>
      <c r="J32" s="59"/>
      <c r="K32" s="49"/>
      <c r="L32" s="47"/>
      <c r="M32" s="47"/>
    </row>
    <row r="33" s="2" customFormat="1" spans="1:13">
      <c r="A33" s="64" t="s">
        <v>10</v>
      </c>
      <c r="B33" s="61" t="s">
        <v>11</v>
      </c>
      <c r="C33" s="62" t="s">
        <v>12</v>
      </c>
      <c r="D33" s="62"/>
      <c r="E33" s="63" t="s">
        <v>13</v>
      </c>
      <c r="F33" s="63" t="s">
        <v>14</v>
      </c>
      <c r="G33" s="63" t="s">
        <v>15</v>
      </c>
      <c r="H33" s="53" t="s">
        <v>16</v>
      </c>
      <c r="I33" s="53" t="s">
        <v>17</v>
      </c>
      <c r="J33" s="64" t="s">
        <v>18</v>
      </c>
      <c r="K33" s="49"/>
      <c r="L33" s="47"/>
      <c r="M33" s="47"/>
    </row>
    <row r="34" s="2" customFormat="1" spans="1:13">
      <c r="A34" s="64">
        <v>1</v>
      </c>
      <c r="B34" s="70">
        <v>2021111010027</v>
      </c>
      <c r="C34" s="66" t="s">
        <v>33</v>
      </c>
      <c r="D34" s="71" t="s">
        <v>21</v>
      </c>
      <c r="E34" s="76">
        <v>89</v>
      </c>
      <c r="F34" s="77">
        <v>168.5</v>
      </c>
      <c r="G34" s="77">
        <v>289</v>
      </c>
      <c r="H34" s="77">
        <v>26</v>
      </c>
      <c r="I34" s="77">
        <v>40</v>
      </c>
      <c r="J34" s="43">
        <f t="shared" ref="J34:J38" si="4">E35+F35+G35+H35+I35</f>
        <v>100</v>
      </c>
      <c r="K34" s="4" t="s">
        <v>22</v>
      </c>
      <c r="L34" s="47"/>
      <c r="M34" s="47"/>
    </row>
    <row r="35" s="2" customFormat="1" spans="1:13">
      <c r="A35" s="64"/>
      <c r="B35" s="70"/>
      <c r="C35" s="66"/>
      <c r="D35" s="31" t="s">
        <v>23</v>
      </c>
      <c r="E35" s="31">
        <v>25</v>
      </c>
      <c r="F35" s="31">
        <v>45</v>
      </c>
      <c r="G35" s="31">
        <v>10</v>
      </c>
      <c r="H35" s="31">
        <v>10</v>
      </c>
      <c r="I35" s="31">
        <v>10</v>
      </c>
      <c r="J35" s="43"/>
      <c r="K35" s="4"/>
      <c r="L35" s="47"/>
      <c r="M35" s="47"/>
    </row>
    <row r="36" s="2" customFormat="1" spans="1:13">
      <c r="A36" s="64">
        <v>2</v>
      </c>
      <c r="B36" s="70">
        <v>2021111010020</v>
      </c>
      <c r="C36" s="66" t="s">
        <v>34</v>
      </c>
      <c r="D36" s="71" t="s">
        <v>21</v>
      </c>
      <c r="E36" s="76">
        <v>87.06</v>
      </c>
      <c r="F36" s="77">
        <v>69</v>
      </c>
      <c r="G36" s="77">
        <v>200</v>
      </c>
      <c r="H36" s="77">
        <v>23</v>
      </c>
      <c r="I36" s="77">
        <v>25</v>
      </c>
      <c r="J36" s="43">
        <f t="shared" si="4"/>
        <v>64.8989249541067</v>
      </c>
      <c r="K36" s="4" t="s">
        <v>22</v>
      </c>
      <c r="L36" s="47"/>
      <c r="M36" s="47"/>
    </row>
    <row r="37" s="2" customFormat="1" spans="1:13">
      <c r="A37" s="64"/>
      <c r="B37" s="70"/>
      <c r="C37" s="66"/>
      <c r="D37" s="31" t="s">
        <v>23</v>
      </c>
      <c r="E37" s="31">
        <f>E36/E34*25</f>
        <v>24.4550561797753</v>
      </c>
      <c r="F37" s="31">
        <f>F36/F34*45</f>
        <v>18.4272997032641</v>
      </c>
      <c r="G37" s="31">
        <f t="shared" ref="G37:I37" si="5">G36/G34*10</f>
        <v>6.92041522491349</v>
      </c>
      <c r="H37" s="31">
        <f t="shared" si="5"/>
        <v>8.84615384615385</v>
      </c>
      <c r="I37" s="31">
        <f t="shared" si="5"/>
        <v>6.25</v>
      </c>
      <c r="J37" s="43"/>
      <c r="K37" s="4"/>
      <c r="L37" s="47"/>
      <c r="M37" s="47"/>
    </row>
    <row r="38" s="2" customFormat="1" spans="1:13">
      <c r="A38" s="78">
        <v>3</v>
      </c>
      <c r="B38" s="72">
        <v>2021111010016</v>
      </c>
      <c r="C38" s="66" t="s">
        <v>35</v>
      </c>
      <c r="D38" s="71" t="s">
        <v>21</v>
      </c>
      <c r="E38" s="76">
        <v>86.41</v>
      </c>
      <c r="F38" s="77">
        <v>74</v>
      </c>
      <c r="G38" s="77">
        <v>103.5</v>
      </c>
      <c r="H38" s="77">
        <v>10</v>
      </c>
      <c r="I38" s="77">
        <v>0</v>
      </c>
      <c r="J38" s="43">
        <f t="shared" si="4"/>
        <v>51.4625519111233</v>
      </c>
      <c r="K38" s="4" t="s">
        <v>22</v>
      </c>
      <c r="L38" s="47"/>
      <c r="M38" s="47"/>
    </row>
    <row r="39" s="2" customFormat="1" spans="1:13">
      <c r="A39" s="78"/>
      <c r="B39" s="74"/>
      <c r="C39" s="66"/>
      <c r="D39" s="31" t="s">
        <v>23</v>
      </c>
      <c r="E39" s="31">
        <f>E38/E34*25</f>
        <v>24.2724719101124</v>
      </c>
      <c r="F39" s="31">
        <f>F38/F34*45</f>
        <v>19.7626112759644</v>
      </c>
      <c r="G39" s="31">
        <f t="shared" ref="G39:I39" si="6">G38/G34*10</f>
        <v>3.58131487889273</v>
      </c>
      <c r="H39" s="31">
        <f t="shared" si="6"/>
        <v>3.84615384615385</v>
      </c>
      <c r="I39" s="31">
        <f t="shared" si="6"/>
        <v>0</v>
      </c>
      <c r="J39" s="43"/>
      <c r="K39" s="4"/>
      <c r="L39" s="47"/>
      <c r="M39" s="47"/>
    </row>
    <row r="40" s="2" customFormat="1" spans="1:13">
      <c r="A40" s="64">
        <v>4</v>
      </c>
      <c r="B40" s="79">
        <v>2021111010017</v>
      </c>
      <c r="C40" s="80" t="s">
        <v>36</v>
      </c>
      <c r="D40" s="30" t="s">
        <v>21</v>
      </c>
      <c r="E40" s="76">
        <v>86.88</v>
      </c>
      <c r="F40" s="77">
        <v>18</v>
      </c>
      <c r="G40" s="77">
        <v>63</v>
      </c>
      <c r="H40" s="77">
        <v>0</v>
      </c>
      <c r="I40" s="77">
        <v>15</v>
      </c>
      <c r="J40" s="43">
        <f>E41+F41+G41+H41+I41</f>
        <v>35.1415468395913</v>
      </c>
      <c r="K40" s="49"/>
      <c r="L40" s="47"/>
      <c r="M40" s="47"/>
    </row>
    <row r="41" s="2" customFormat="1" spans="1:13">
      <c r="A41" s="64"/>
      <c r="B41" s="81"/>
      <c r="C41" s="82"/>
      <c r="D41" s="31" t="s">
        <v>23</v>
      </c>
      <c r="E41" s="31">
        <f>E40/E34*25</f>
        <v>24.4044943820225</v>
      </c>
      <c r="F41" s="31">
        <f>F40/F34*45</f>
        <v>4.80712166172107</v>
      </c>
      <c r="G41" s="31">
        <f t="shared" ref="G41:I41" si="7">G40/G34*10</f>
        <v>2.17993079584775</v>
      </c>
      <c r="H41" s="31">
        <f t="shared" si="7"/>
        <v>0</v>
      </c>
      <c r="I41" s="31">
        <f t="shared" si="7"/>
        <v>3.75</v>
      </c>
      <c r="J41" s="43"/>
      <c r="K41" s="49"/>
      <c r="L41" s="47"/>
      <c r="M41" s="47"/>
    </row>
    <row r="42" s="2" customFormat="1" ht="20.1" spans="1:13">
      <c r="A42" s="59" t="s">
        <v>6</v>
      </c>
      <c r="B42" s="59"/>
      <c r="C42" s="59"/>
      <c r="D42" s="59"/>
      <c r="E42" s="59"/>
      <c r="F42" s="59"/>
      <c r="G42" s="59"/>
      <c r="H42" s="59"/>
      <c r="I42" s="59"/>
      <c r="J42" s="59"/>
      <c r="K42" s="49"/>
      <c r="L42" s="47"/>
      <c r="M42" s="47"/>
    </row>
    <row r="43" s="2" customFormat="1" spans="1:13">
      <c r="A43" s="64" t="s">
        <v>10</v>
      </c>
      <c r="B43" s="61" t="s">
        <v>11</v>
      </c>
      <c r="C43" s="62" t="s">
        <v>12</v>
      </c>
      <c r="D43" s="62"/>
      <c r="E43" s="63" t="s">
        <v>13</v>
      </c>
      <c r="F43" s="63" t="s">
        <v>14</v>
      </c>
      <c r="G43" s="63" t="s">
        <v>15</v>
      </c>
      <c r="H43" s="53" t="s">
        <v>16</v>
      </c>
      <c r="I43" s="53" t="s">
        <v>17</v>
      </c>
      <c r="J43" s="64" t="s">
        <v>18</v>
      </c>
      <c r="K43" s="49"/>
      <c r="L43" s="47"/>
      <c r="M43" s="47"/>
    </row>
    <row r="44" s="2" customFormat="1" spans="1:13">
      <c r="A44" s="64">
        <v>1</v>
      </c>
      <c r="B44" s="70">
        <v>2021111010064</v>
      </c>
      <c r="C44" s="70" t="s">
        <v>37</v>
      </c>
      <c r="D44" s="71" t="s">
        <v>21</v>
      </c>
      <c r="E44" s="83">
        <v>87.15</v>
      </c>
      <c r="F44" s="84">
        <v>401.5</v>
      </c>
      <c r="G44" s="84">
        <v>166.5</v>
      </c>
      <c r="H44" s="84">
        <v>24.6</v>
      </c>
      <c r="I44" s="93">
        <v>0</v>
      </c>
      <c r="J44" s="43">
        <f t="shared" ref="J44:J48" si="8">SUM(E45:I45)</f>
        <v>86.9753889690344</v>
      </c>
      <c r="K44" s="4" t="s">
        <v>22</v>
      </c>
      <c r="L44" s="47"/>
      <c r="M44" s="47"/>
    </row>
    <row r="45" s="2" customFormat="1" spans="1:13">
      <c r="A45" s="64"/>
      <c r="B45" s="70"/>
      <c r="C45" s="70"/>
      <c r="D45" s="31" t="s">
        <v>23</v>
      </c>
      <c r="E45" s="31">
        <f t="shared" ref="E45:E49" si="9">E44/87.44*25</f>
        <v>24.9170860018298</v>
      </c>
      <c r="F45" s="31">
        <v>45</v>
      </c>
      <c r="G45" s="31">
        <f t="shared" ref="G45:G49" si="10">G44/169.5*10</f>
        <v>9.82300884955752</v>
      </c>
      <c r="H45" s="31">
        <f t="shared" ref="H45:H49" si="11">H44/34*10</f>
        <v>7.23529411764706</v>
      </c>
      <c r="I45" s="31">
        <v>0</v>
      </c>
      <c r="J45" s="43"/>
      <c r="K45" s="4"/>
      <c r="L45" s="47"/>
      <c r="M45" s="47"/>
    </row>
    <row r="46" s="2" customFormat="1" spans="1:13">
      <c r="A46" s="64">
        <v>2</v>
      </c>
      <c r="B46" s="70">
        <v>2021111010072</v>
      </c>
      <c r="C46" s="70" t="s">
        <v>38</v>
      </c>
      <c r="D46" s="71" t="s">
        <v>21</v>
      </c>
      <c r="E46" s="84">
        <v>86.1176470588235</v>
      </c>
      <c r="F46" s="84">
        <v>176</v>
      </c>
      <c r="G46" s="84">
        <v>147</v>
      </c>
      <c r="H46" s="84">
        <v>34</v>
      </c>
      <c r="I46" s="84">
        <v>0</v>
      </c>
      <c r="J46" s="43">
        <f t="shared" si="8"/>
        <v>63.0205193918898</v>
      </c>
      <c r="K46" s="4" t="s">
        <v>22</v>
      </c>
      <c r="L46" s="47"/>
      <c r="M46" s="47"/>
    </row>
    <row r="47" s="2" customFormat="1" spans="1:13">
      <c r="A47" s="64"/>
      <c r="B47" s="70"/>
      <c r="C47" s="70"/>
      <c r="D47" s="31" t="s">
        <v>23</v>
      </c>
      <c r="E47" s="31">
        <f t="shared" si="9"/>
        <v>24.6219256229482</v>
      </c>
      <c r="F47" s="31">
        <f t="shared" ref="F47:F51" si="12">F46/401.5*45</f>
        <v>19.7260273972603</v>
      </c>
      <c r="G47" s="31">
        <f t="shared" si="10"/>
        <v>8.67256637168142</v>
      </c>
      <c r="H47" s="31">
        <f t="shared" si="11"/>
        <v>10</v>
      </c>
      <c r="I47" s="31">
        <v>0</v>
      </c>
      <c r="J47" s="43"/>
      <c r="K47" s="4"/>
      <c r="L47" s="47"/>
      <c r="M47" s="47"/>
    </row>
    <row r="48" s="2" customFormat="1" spans="1:13">
      <c r="A48" s="64">
        <v>3</v>
      </c>
      <c r="B48" s="70">
        <v>2021111010065</v>
      </c>
      <c r="C48" s="70" t="s">
        <v>39</v>
      </c>
      <c r="D48" s="71" t="s">
        <v>21</v>
      </c>
      <c r="E48" s="83">
        <v>84.1714285714286</v>
      </c>
      <c r="F48" s="84">
        <v>141</v>
      </c>
      <c r="G48" s="84">
        <v>169.5</v>
      </c>
      <c r="H48" s="84">
        <v>20</v>
      </c>
      <c r="I48" s="93">
        <v>10</v>
      </c>
      <c r="J48" s="43">
        <f t="shared" si="8"/>
        <v>59.7510724355963</v>
      </c>
      <c r="K48" s="4" t="s">
        <v>22</v>
      </c>
      <c r="L48" s="47"/>
      <c r="M48" s="47"/>
    </row>
    <row r="49" s="2" customFormat="1" spans="1:13">
      <c r="A49" s="64"/>
      <c r="B49" s="70"/>
      <c r="C49" s="70"/>
      <c r="D49" s="31" t="s">
        <v>23</v>
      </c>
      <c r="E49" s="31">
        <f t="shared" si="9"/>
        <v>24.0654816363874</v>
      </c>
      <c r="F49" s="31">
        <f t="shared" si="12"/>
        <v>15.8032378580324</v>
      </c>
      <c r="G49" s="31">
        <f t="shared" si="10"/>
        <v>10</v>
      </c>
      <c r="H49" s="31">
        <f t="shared" si="11"/>
        <v>5.88235294117647</v>
      </c>
      <c r="I49" s="31">
        <f t="shared" ref="I49:I53" si="13">I48/25*10</f>
        <v>4</v>
      </c>
      <c r="J49" s="43"/>
      <c r="K49" s="4"/>
      <c r="L49" s="47"/>
      <c r="M49" s="47"/>
    </row>
    <row r="50" s="2" customFormat="1" spans="1:13">
      <c r="A50" s="64">
        <v>4</v>
      </c>
      <c r="B50" s="70">
        <v>2021111010062</v>
      </c>
      <c r="C50" s="70" t="s">
        <v>40</v>
      </c>
      <c r="D50" s="71" t="s">
        <v>21</v>
      </c>
      <c r="E50" s="83">
        <v>86.5588235294118</v>
      </c>
      <c r="F50" s="84">
        <v>138</v>
      </c>
      <c r="G50" s="84">
        <v>98</v>
      </c>
      <c r="H50" s="84">
        <v>20</v>
      </c>
      <c r="I50" s="93">
        <v>10</v>
      </c>
      <c r="J50" s="43">
        <f t="shared" ref="J50:J54" si="14">SUM(E51:I51)</f>
        <v>55.8791251473009</v>
      </c>
      <c r="K50" s="4" t="s">
        <v>22</v>
      </c>
      <c r="L50" s="47"/>
      <c r="M50" s="47"/>
    </row>
    <row r="51" s="2" customFormat="1" spans="1:13">
      <c r="A51" s="64"/>
      <c r="B51" s="70"/>
      <c r="C51" s="70"/>
      <c r="D51" s="31" t="s">
        <v>23</v>
      </c>
      <c r="E51" s="31">
        <f t="shared" ref="E51:E55" si="15">E50/87.44*25</f>
        <v>24.7480625370002</v>
      </c>
      <c r="F51" s="31">
        <f t="shared" si="12"/>
        <v>15.46699875467</v>
      </c>
      <c r="G51" s="31">
        <f t="shared" ref="G51:G55" si="16">G50/169.5*10</f>
        <v>5.78171091445428</v>
      </c>
      <c r="H51" s="31">
        <f t="shared" ref="H51:H55" si="17">H50/34*10</f>
        <v>5.88235294117647</v>
      </c>
      <c r="I51" s="31">
        <f t="shared" si="13"/>
        <v>4</v>
      </c>
      <c r="J51" s="43"/>
      <c r="K51" s="4"/>
      <c r="L51" s="47"/>
      <c r="M51" s="47"/>
    </row>
    <row r="52" s="2" customFormat="1" ht="18" customHeight="1" spans="1:13">
      <c r="A52" s="64">
        <v>5</v>
      </c>
      <c r="B52" s="70">
        <v>2021111010077</v>
      </c>
      <c r="C52" s="70" t="s">
        <v>41</v>
      </c>
      <c r="D52" s="77" t="s">
        <v>21</v>
      </c>
      <c r="E52" s="83">
        <v>87.44</v>
      </c>
      <c r="F52" s="84">
        <v>73</v>
      </c>
      <c r="G52" s="84">
        <v>139</v>
      </c>
      <c r="H52" s="84">
        <v>20</v>
      </c>
      <c r="I52" s="93">
        <v>20</v>
      </c>
      <c r="J52" s="43">
        <f t="shared" si="14"/>
        <v>55.2647610934961</v>
      </c>
      <c r="K52" s="49"/>
      <c r="L52" s="47"/>
      <c r="M52" s="47"/>
    </row>
    <row r="53" s="2" customFormat="1" spans="1:13">
      <c r="A53" s="64"/>
      <c r="B53" s="70"/>
      <c r="C53" s="70"/>
      <c r="D53" s="31" t="s">
        <v>23</v>
      </c>
      <c r="E53" s="31">
        <f t="shared" si="15"/>
        <v>25</v>
      </c>
      <c r="F53" s="31">
        <f t="shared" ref="F53:F57" si="18">F52/401.5*45</f>
        <v>8.18181818181818</v>
      </c>
      <c r="G53" s="31">
        <f t="shared" si="16"/>
        <v>8.20058997050148</v>
      </c>
      <c r="H53" s="31">
        <f t="shared" si="17"/>
        <v>5.88235294117647</v>
      </c>
      <c r="I53" s="31">
        <f t="shared" si="13"/>
        <v>8</v>
      </c>
      <c r="J53" s="43"/>
      <c r="K53" s="49"/>
      <c r="L53" s="47"/>
      <c r="M53" s="47"/>
    </row>
    <row r="54" s="2" customFormat="1" spans="1:13">
      <c r="A54" s="64">
        <v>6</v>
      </c>
      <c r="B54" s="70">
        <v>2021111010061</v>
      </c>
      <c r="C54" s="70" t="s">
        <v>42</v>
      </c>
      <c r="D54" s="29" t="s">
        <v>21</v>
      </c>
      <c r="E54" s="83">
        <v>82.1176470588235</v>
      </c>
      <c r="F54" s="84">
        <v>149</v>
      </c>
      <c r="G54" s="84">
        <v>154</v>
      </c>
      <c r="H54" s="84">
        <v>20</v>
      </c>
      <c r="I54" s="93">
        <v>0</v>
      </c>
      <c r="J54" s="43">
        <f t="shared" si="14"/>
        <v>55.1460583997659</v>
      </c>
      <c r="K54" s="49"/>
      <c r="L54" s="47"/>
      <c r="M54" s="47"/>
    </row>
    <row r="55" s="2" customFormat="1" spans="1:13">
      <c r="A55" s="64"/>
      <c r="B55" s="70"/>
      <c r="C55" s="70"/>
      <c r="D55" s="31" t="s">
        <v>23</v>
      </c>
      <c r="E55" s="31">
        <f t="shared" si="15"/>
        <v>23.4782842688768</v>
      </c>
      <c r="F55" s="31">
        <f t="shared" si="18"/>
        <v>16.6998754669988</v>
      </c>
      <c r="G55" s="31">
        <f t="shared" si="16"/>
        <v>9.08554572271387</v>
      </c>
      <c r="H55" s="31">
        <f t="shared" si="17"/>
        <v>5.88235294117647</v>
      </c>
      <c r="I55" s="31">
        <v>0</v>
      </c>
      <c r="J55" s="43"/>
      <c r="K55" s="49"/>
      <c r="L55" s="47"/>
      <c r="M55" s="47"/>
    </row>
    <row r="56" s="2" customFormat="1" spans="1:13">
      <c r="A56" s="64">
        <v>7</v>
      </c>
      <c r="B56" s="70">
        <v>2021111010081</v>
      </c>
      <c r="C56" s="70" t="s">
        <v>43</v>
      </c>
      <c r="D56" s="77" t="s">
        <v>21</v>
      </c>
      <c r="E56" s="83">
        <v>85.0882352941177</v>
      </c>
      <c r="F56" s="84">
        <v>144</v>
      </c>
      <c r="G56" s="84">
        <v>119.5</v>
      </c>
      <c r="H56" s="84">
        <v>20</v>
      </c>
      <c r="I56" s="93">
        <v>0</v>
      </c>
      <c r="J56" s="43">
        <f>SUM(E57:I57)</f>
        <v>53.3995835520235</v>
      </c>
      <c r="K56" s="49"/>
      <c r="L56" s="47"/>
      <c r="M56" s="47"/>
    </row>
    <row r="57" s="2" customFormat="1" spans="1:13">
      <c r="A57" s="64"/>
      <c r="B57" s="70"/>
      <c r="C57" s="70"/>
      <c r="D57" s="31" t="s">
        <v>23</v>
      </c>
      <c r="E57" s="31">
        <f>E56/87.44*25</f>
        <v>24.3276061568269</v>
      </c>
      <c r="F57" s="31">
        <f t="shared" si="18"/>
        <v>16.1394769613948</v>
      </c>
      <c r="G57" s="31">
        <f>G56/169.5*10</f>
        <v>7.05014749262537</v>
      </c>
      <c r="H57" s="31">
        <f>H56/34*10</f>
        <v>5.88235294117647</v>
      </c>
      <c r="I57" s="31">
        <v>0</v>
      </c>
      <c r="J57" s="43"/>
      <c r="K57" s="49"/>
      <c r="L57" s="47"/>
      <c r="M57" s="47"/>
    </row>
    <row r="58" s="2" customFormat="1" ht="18" customHeight="1" spans="1:13">
      <c r="A58" s="64">
        <v>8</v>
      </c>
      <c r="B58" s="70">
        <v>2021111010075</v>
      </c>
      <c r="C58" s="70" t="s">
        <v>44</v>
      </c>
      <c r="D58" s="77" t="s">
        <v>21</v>
      </c>
      <c r="E58" s="84">
        <v>85.94</v>
      </c>
      <c r="F58" s="84">
        <v>115</v>
      </c>
      <c r="G58" s="84">
        <v>63</v>
      </c>
      <c r="H58" s="84">
        <v>3</v>
      </c>
      <c r="I58" s="84">
        <v>25</v>
      </c>
      <c r="J58" s="43">
        <f>SUM(E59:I59)</f>
        <v>52.0594672215834</v>
      </c>
      <c r="K58" s="49"/>
      <c r="L58" s="47"/>
      <c r="M58" s="47"/>
    </row>
    <row r="59" s="2" customFormat="1" spans="1:13">
      <c r="A59" s="64"/>
      <c r="B59" s="70"/>
      <c r="C59" s="70"/>
      <c r="D59" s="31" t="s">
        <v>23</v>
      </c>
      <c r="E59" s="31">
        <f>E58/87.44*25</f>
        <v>24.5711344922232</v>
      </c>
      <c r="F59" s="31">
        <f>F58/401.5*45</f>
        <v>12.8891656288917</v>
      </c>
      <c r="G59" s="31">
        <f>G58/169.5*10</f>
        <v>3.71681415929204</v>
      </c>
      <c r="H59" s="31">
        <f>H58/34*10</f>
        <v>0.882352941176471</v>
      </c>
      <c r="I59" s="31">
        <f>I58/25*10</f>
        <v>10</v>
      </c>
      <c r="J59" s="43"/>
      <c r="K59" s="49"/>
      <c r="L59" s="47"/>
      <c r="M59" s="47"/>
    </row>
    <row r="60" s="2" customFormat="1" ht="20.1" spans="1:13">
      <c r="A60" s="59" t="s">
        <v>7</v>
      </c>
      <c r="B60" s="59"/>
      <c r="C60" s="59"/>
      <c r="D60" s="59"/>
      <c r="E60" s="59"/>
      <c r="F60" s="59"/>
      <c r="G60" s="59"/>
      <c r="H60" s="59"/>
      <c r="I60" s="59"/>
      <c r="J60" s="59"/>
      <c r="K60" s="49"/>
      <c r="L60" s="47"/>
      <c r="M60" s="47"/>
    </row>
    <row r="61" s="48" customFormat="1" spans="1:11">
      <c r="A61" s="64" t="s">
        <v>10</v>
      </c>
      <c r="B61" s="85" t="s">
        <v>11</v>
      </c>
      <c r="C61" s="86" t="s">
        <v>12</v>
      </c>
      <c r="D61" s="86"/>
      <c r="E61" s="87" t="s">
        <v>13</v>
      </c>
      <c r="F61" s="87" t="s">
        <v>14</v>
      </c>
      <c r="G61" s="87" t="s">
        <v>15</v>
      </c>
      <c r="H61" s="69" t="s">
        <v>16</v>
      </c>
      <c r="I61" s="69" t="s">
        <v>17</v>
      </c>
      <c r="J61" s="64" t="s">
        <v>18</v>
      </c>
      <c r="K61" s="94"/>
    </row>
    <row r="62" s="48" customFormat="1" spans="1:11">
      <c r="A62" s="64" t="s">
        <v>19</v>
      </c>
      <c r="B62" s="28">
        <v>2021111010061</v>
      </c>
      <c r="C62" s="28" t="s">
        <v>42</v>
      </c>
      <c r="D62" s="29" t="s">
        <v>21</v>
      </c>
      <c r="E62" s="7">
        <v>82.1176470588235</v>
      </c>
      <c r="F62" s="30">
        <v>149</v>
      </c>
      <c r="G62" s="30">
        <v>154</v>
      </c>
      <c r="H62" s="30">
        <v>20</v>
      </c>
      <c r="I62" s="30">
        <v>0</v>
      </c>
      <c r="J62" s="43">
        <f t="shared" ref="J62:J66" si="19">SUM(E63:I63)</f>
        <v>81.7823239570412</v>
      </c>
      <c r="K62" s="95" t="s">
        <v>45</v>
      </c>
    </row>
    <row r="63" s="48" customFormat="1" spans="1:11">
      <c r="A63" s="64"/>
      <c r="B63" s="28"/>
      <c r="C63" s="28"/>
      <c r="D63" s="31" t="s">
        <v>23</v>
      </c>
      <c r="E63" s="31">
        <f t="shared" ref="E63:E67" si="20">E62/87.44*25</f>
        <v>23.4782842688768</v>
      </c>
      <c r="F63" s="31">
        <v>45</v>
      </c>
      <c r="G63" s="31">
        <f t="shared" ref="G63:G67" si="21">G62/207.5*10</f>
        <v>7.42168674698795</v>
      </c>
      <c r="H63" s="31">
        <f t="shared" ref="H63:H67" si="22">H62/34*10</f>
        <v>5.88235294117647</v>
      </c>
      <c r="I63" s="31">
        <v>0</v>
      </c>
      <c r="J63" s="43"/>
      <c r="K63" s="95"/>
    </row>
    <row r="64" s="48" customFormat="1" spans="1:11">
      <c r="A64" s="64" t="s">
        <v>46</v>
      </c>
      <c r="B64" s="28">
        <v>2021111010081</v>
      </c>
      <c r="C64" s="28" t="s">
        <v>43</v>
      </c>
      <c r="D64" s="29" t="s">
        <v>21</v>
      </c>
      <c r="E64" s="7">
        <v>85.0882352941177</v>
      </c>
      <c r="F64" s="30">
        <v>144</v>
      </c>
      <c r="G64" s="30">
        <v>119.5</v>
      </c>
      <c r="H64" s="30">
        <v>20</v>
      </c>
      <c r="I64" s="30">
        <v>0</v>
      </c>
      <c r="J64" s="43">
        <f t="shared" si="19"/>
        <v>79.4589281284877</v>
      </c>
      <c r="K64" s="94"/>
    </row>
    <row r="65" s="48" customFormat="1" spans="1:11">
      <c r="A65" s="64"/>
      <c r="B65" s="28"/>
      <c r="C65" s="28"/>
      <c r="D65" s="31" t="s">
        <v>23</v>
      </c>
      <c r="E65" s="31">
        <f t="shared" si="20"/>
        <v>24.3276061568269</v>
      </c>
      <c r="F65" s="31">
        <f t="shared" ref="F65:F69" si="23">F64/149*45</f>
        <v>43.489932885906</v>
      </c>
      <c r="G65" s="31">
        <f t="shared" si="21"/>
        <v>5.75903614457831</v>
      </c>
      <c r="H65" s="31">
        <f t="shared" si="22"/>
        <v>5.88235294117647</v>
      </c>
      <c r="I65" s="31">
        <v>0</v>
      </c>
      <c r="J65" s="43"/>
      <c r="K65" s="94"/>
    </row>
    <row r="66" s="48" customFormat="1" spans="1:11">
      <c r="A66" s="64" t="s">
        <v>28</v>
      </c>
      <c r="B66" s="28">
        <v>2021111010075</v>
      </c>
      <c r="C66" s="28" t="s">
        <v>44</v>
      </c>
      <c r="D66" s="29" t="s">
        <v>21</v>
      </c>
      <c r="E66" s="30">
        <v>85.94</v>
      </c>
      <c r="F66" s="30">
        <v>115</v>
      </c>
      <c r="G66" s="30">
        <v>63</v>
      </c>
      <c r="H66" s="30">
        <v>3</v>
      </c>
      <c r="I66" s="30">
        <v>25</v>
      </c>
      <c r="J66" s="43">
        <f t="shared" si="19"/>
        <v>73.221175635874</v>
      </c>
      <c r="K66" s="94"/>
    </row>
    <row r="67" s="48" customFormat="1" spans="1:11">
      <c r="A67" s="64"/>
      <c r="B67" s="28"/>
      <c r="C67" s="28"/>
      <c r="D67" s="31" t="s">
        <v>23</v>
      </c>
      <c r="E67" s="31">
        <f t="shared" si="20"/>
        <v>24.5711344922232</v>
      </c>
      <c r="F67" s="31">
        <f t="shared" si="23"/>
        <v>34.7315436241611</v>
      </c>
      <c r="G67" s="31">
        <f t="shared" si="21"/>
        <v>3.03614457831325</v>
      </c>
      <c r="H67" s="31">
        <f t="shared" si="22"/>
        <v>0.882352941176471</v>
      </c>
      <c r="I67" s="31">
        <f>I66/25*10</f>
        <v>10</v>
      </c>
      <c r="J67" s="43"/>
      <c r="K67" s="94"/>
    </row>
    <row r="68" s="48" customFormat="1" spans="1:11">
      <c r="A68" s="64" t="s">
        <v>47</v>
      </c>
      <c r="B68" s="28">
        <v>2021111010056</v>
      </c>
      <c r="C68" s="69" t="s">
        <v>27</v>
      </c>
      <c r="D68" s="30" t="s">
        <v>21</v>
      </c>
      <c r="E68" s="30">
        <v>83.2</v>
      </c>
      <c r="F68" s="30">
        <v>81</v>
      </c>
      <c r="G68" s="30">
        <v>206</v>
      </c>
      <c r="H68" s="30">
        <v>34</v>
      </c>
      <c r="I68" s="30">
        <v>10</v>
      </c>
      <c r="J68" s="43">
        <f t="shared" ref="J68:J72" si="24">SUM(E69:I69)</f>
        <v>72.17853825638</v>
      </c>
      <c r="K68" s="94"/>
    </row>
    <row r="69" s="48" customFormat="1" spans="1:11">
      <c r="A69" s="64"/>
      <c r="B69" s="28"/>
      <c r="C69" s="69"/>
      <c r="D69" s="31" t="s">
        <v>23</v>
      </c>
      <c r="E69" s="31">
        <f t="shared" ref="E69:E73" si="25">E68/87.44*25</f>
        <v>23.7877401646844</v>
      </c>
      <c r="F69" s="68">
        <f t="shared" si="23"/>
        <v>24.4630872483221</v>
      </c>
      <c r="G69" s="68">
        <f>G68/207.5*10</f>
        <v>9.92771084337349</v>
      </c>
      <c r="H69" s="68">
        <v>10</v>
      </c>
      <c r="I69" s="68">
        <f>I68/25*10</f>
        <v>4</v>
      </c>
      <c r="J69" s="43"/>
      <c r="K69" s="94"/>
    </row>
    <row r="70" s="48" customFormat="1" spans="1:11">
      <c r="A70" s="64" t="s">
        <v>48</v>
      </c>
      <c r="B70" s="28">
        <v>2021111010058</v>
      </c>
      <c r="C70" s="28" t="s">
        <v>29</v>
      </c>
      <c r="D70" s="30" t="s">
        <v>21</v>
      </c>
      <c r="E70" s="30">
        <v>86.28</v>
      </c>
      <c r="F70" s="30">
        <v>63.5</v>
      </c>
      <c r="G70" s="30">
        <v>207.5</v>
      </c>
      <c r="H70" s="30">
        <v>23</v>
      </c>
      <c r="I70" s="30">
        <v>25</v>
      </c>
      <c r="J70" s="43">
        <f t="shared" si="24"/>
        <v>70.6109022386655</v>
      </c>
      <c r="K70" s="94"/>
    </row>
    <row r="71" s="48" customFormat="1" spans="1:11">
      <c r="A71" s="64"/>
      <c r="B71" s="28"/>
      <c r="C71" s="28"/>
      <c r="D71" s="31" t="s">
        <v>23</v>
      </c>
      <c r="E71" s="31">
        <f t="shared" si="25"/>
        <v>24.6683440073193</v>
      </c>
      <c r="F71" s="68">
        <f>F70/149*45</f>
        <v>19.1778523489933</v>
      </c>
      <c r="G71" s="68">
        <v>10</v>
      </c>
      <c r="H71" s="68">
        <f>H70/34*10</f>
        <v>6.76470588235294</v>
      </c>
      <c r="I71" s="68">
        <v>10</v>
      </c>
      <c r="J71" s="43"/>
      <c r="K71" s="94"/>
    </row>
    <row r="72" s="48" customFormat="1" spans="1:11">
      <c r="A72" s="64" t="s">
        <v>49</v>
      </c>
      <c r="B72" s="28">
        <v>2021111010077</v>
      </c>
      <c r="C72" s="28" t="s">
        <v>41</v>
      </c>
      <c r="D72" s="29" t="s">
        <v>21</v>
      </c>
      <c r="E72" s="7">
        <v>87.44</v>
      </c>
      <c r="F72" s="30">
        <v>73</v>
      </c>
      <c r="G72" s="30">
        <v>139</v>
      </c>
      <c r="H72" s="30">
        <v>20</v>
      </c>
      <c r="I72" s="100">
        <v>20</v>
      </c>
      <c r="J72" s="43">
        <f t="shared" si="24"/>
        <v>67.6281279876712</v>
      </c>
      <c r="K72" s="94"/>
    </row>
    <row r="73" s="48" customFormat="1" spans="1:11">
      <c r="A73" s="64"/>
      <c r="B73" s="28"/>
      <c r="C73" s="28"/>
      <c r="D73" s="31" t="s">
        <v>23</v>
      </c>
      <c r="E73" s="31">
        <f t="shared" si="25"/>
        <v>25</v>
      </c>
      <c r="F73" s="31">
        <f>F72/149*45</f>
        <v>22.0469798657718</v>
      </c>
      <c r="G73" s="31">
        <f>G72/207.5*10</f>
        <v>6.69879518072289</v>
      </c>
      <c r="H73" s="31">
        <f>H72/34*10</f>
        <v>5.88235294117647</v>
      </c>
      <c r="I73" s="31">
        <f>I72/25*10</f>
        <v>8</v>
      </c>
      <c r="J73" s="43"/>
      <c r="K73" s="94"/>
    </row>
    <row r="74" s="48" customFormat="1" spans="1:11">
      <c r="A74" s="64" t="s">
        <v>50</v>
      </c>
      <c r="B74" s="79">
        <v>2021111010017</v>
      </c>
      <c r="C74" s="80" t="s">
        <v>36</v>
      </c>
      <c r="D74" s="30" t="s">
        <v>21</v>
      </c>
      <c r="E74" s="67">
        <v>86.88</v>
      </c>
      <c r="F74" s="29">
        <v>18</v>
      </c>
      <c r="G74" s="29">
        <v>63</v>
      </c>
      <c r="H74" s="29">
        <v>0</v>
      </c>
      <c r="I74" s="29">
        <v>15</v>
      </c>
      <c r="J74" s="43">
        <v>39.3122763994815</v>
      </c>
      <c r="K74" s="94"/>
    </row>
    <row r="75" s="48" customFormat="1" spans="1:11">
      <c r="A75" s="64"/>
      <c r="B75" s="81"/>
      <c r="C75" s="82"/>
      <c r="D75" s="31" t="s">
        <v>23</v>
      </c>
      <c r="E75" s="31">
        <v>24.83989021043</v>
      </c>
      <c r="F75" s="31">
        <v>5.43624161073826</v>
      </c>
      <c r="G75" s="31">
        <v>3.03614457831325</v>
      </c>
      <c r="H75" s="31">
        <v>0</v>
      </c>
      <c r="I75" s="31">
        <v>6</v>
      </c>
      <c r="J75" s="43"/>
      <c r="K75" s="94"/>
    </row>
    <row r="76" s="48" customFormat="1" spans="1:11">
      <c r="A76" s="64" t="s">
        <v>51</v>
      </c>
      <c r="B76" s="79">
        <v>2021111010044</v>
      </c>
      <c r="C76" s="80" t="s">
        <v>32</v>
      </c>
      <c r="D76" s="30" t="s">
        <v>21</v>
      </c>
      <c r="E76" s="30">
        <v>86.64</v>
      </c>
      <c r="F76" s="30">
        <v>18</v>
      </c>
      <c r="G76" s="30">
        <v>80</v>
      </c>
      <c r="H76" s="30">
        <v>0</v>
      </c>
      <c r="I76" s="30">
        <v>0</v>
      </c>
      <c r="J76" s="43">
        <v>34.062935026671</v>
      </c>
      <c r="K76" s="94"/>
    </row>
    <row r="77" s="48" customFormat="1" spans="1:11">
      <c r="A77" s="64"/>
      <c r="B77" s="81"/>
      <c r="C77" s="82"/>
      <c r="D77" s="31" t="s">
        <v>23</v>
      </c>
      <c r="E77" s="31">
        <v>24.7712717291857</v>
      </c>
      <c r="F77" s="31">
        <v>5.43624161073826</v>
      </c>
      <c r="G77" s="68">
        <v>3.85542168674699</v>
      </c>
      <c r="H77" s="31">
        <v>0</v>
      </c>
      <c r="I77" s="31">
        <v>0</v>
      </c>
      <c r="J77" s="43"/>
      <c r="K77" s="94"/>
    </row>
    <row r="78" s="47" customFormat="1" spans="11:11">
      <c r="K78" s="49"/>
    </row>
    <row r="79" s="47" customFormat="1" spans="11:11">
      <c r="K79" s="49"/>
    </row>
    <row r="80" s="47" customFormat="1" spans="11:11">
      <c r="K80" s="49"/>
    </row>
    <row r="81" s="47" customFormat="1" spans="11:11">
      <c r="K81" s="49"/>
    </row>
    <row r="82" s="47" customFormat="1" spans="11:11">
      <c r="K82" s="49"/>
    </row>
    <row r="83" s="2" customFormat="1" spans="1:13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49"/>
      <c r="L83" s="47"/>
      <c r="M83" s="47"/>
    </row>
    <row r="84" s="2" customFormat="1" spans="1:13">
      <c r="A84" s="96"/>
      <c r="B84" s="96"/>
      <c r="C84" s="96"/>
      <c r="D84" s="96"/>
      <c r="E84" s="97"/>
      <c r="F84" s="97"/>
      <c r="G84" s="97"/>
      <c r="H84" s="97"/>
      <c r="I84" s="97"/>
      <c r="J84" s="96"/>
      <c r="K84" s="101"/>
      <c r="L84" s="47"/>
      <c r="M84" s="47"/>
    </row>
    <row r="85" s="2" customFormat="1" spans="1:13">
      <c r="A85" s="96"/>
      <c r="B85" s="47"/>
      <c r="C85" s="47"/>
      <c r="D85" s="47"/>
      <c r="E85" s="47"/>
      <c r="F85" s="47"/>
      <c r="G85" s="47"/>
      <c r="H85" s="47"/>
      <c r="I85" s="47"/>
      <c r="J85" s="47"/>
      <c r="K85" s="49"/>
      <c r="L85" s="47"/>
      <c r="M85" s="47"/>
    </row>
    <row r="86" s="2" customFormat="1" spans="1:13">
      <c r="A86" s="96"/>
      <c r="B86" s="47"/>
      <c r="C86" s="47"/>
      <c r="D86" s="47"/>
      <c r="E86" s="47"/>
      <c r="F86" s="47"/>
      <c r="G86" s="47"/>
      <c r="H86" s="47"/>
      <c r="I86" s="47"/>
      <c r="J86" s="47"/>
      <c r="K86" s="49"/>
      <c r="L86" s="47"/>
      <c r="M86" s="47"/>
    </row>
    <row r="87" s="2" customFormat="1" spans="1:13">
      <c r="A87" s="96"/>
      <c r="B87" s="47"/>
      <c r="C87" s="47"/>
      <c r="D87" s="47"/>
      <c r="E87" s="47"/>
      <c r="F87" s="47"/>
      <c r="G87" s="47"/>
      <c r="H87" s="47"/>
      <c r="I87" s="47"/>
      <c r="J87" s="47"/>
      <c r="K87" s="49"/>
      <c r="L87" s="47"/>
      <c r="M87" s="47"/>
    </row>
    <row r="88" s="2" customFormat="1" spans="1:13">
      <c r="A88" s="96"/>
      <c r="B88" s="47"/>
      <c r="C88" s="47"/>
      <c r="D88" s="47"/>
      <c r="E88" s="47"/>
      <c r="F88" s="47"/>
      <c r="G88" s="47"/>
      <c r="H88" s="47"/>
      <c r="I88" s="47"/>
      <c r="J88" s="47"/>
      <c r="K88" s="49"/>
      <c r="L88" s="47"/>
      <c r="M88" s="47"/>
    </row>
    <row r="89" s="2" customFormat="1" spans="1:13">
      <c r="A89" s="96"/>
      <c r="B89" s="98"/>
      <c r="C89" s="97"/>
      <c r="D89" s="99"/>
      <c r="E89" s="99"/>
      <c r="F89" s="99"/>
      <c r="G89" s="99"/>
      <c r="H89" s="99"/>
      <c r="I89" s="99"/>
      <c r="J89" s="99"/>
      <c r="K89" s="101"/>
      <c r="L89" s="47"/>
      <c r="M89" s="47"/>
    </row>
    <row r="90" s="2" customFormat="1" spans="1:13">
      <c r="A90" s="96"/>
      <c r="B90" s="98"/>
      <c r="C90" s="97"/>
      <c r="D90" s="99"/>
      <c r="E90" s="99"/>
      <c r="F90" s="99"/>
      <c r="G90" s="99"/>
      <c r="H90" s="99"/>
      <c r="I90" s="99"/>
      <c r="J90" s="99"/>
      <c r="K90" s="101"/>
      <c r="L90" s="47"/>
      <c r="M90" s="47"/>
    </row>
    <row r="91" s="2" customFormat="1" spans="1:13">
      <c r="A91" s="96"/>
      <c r="B91" s="98"/>
      <c r="C91" s="97"/>
      <c r="D91" s="99"/>
      <c r="E91" s="99"/>
      <c r="F91" s="99"/>
      <c r="G91" s="99"/>
      <c r="H91" s="99"/>
      <c r="I91" s="99"/>
      <c r="J91" s="99"/>
      <c r="K91" s="101"/>
      <c r="L91" s="47"/>
      <c r="M91" s="47"/>
    </row>
    <row r="92" s="2" customFormat="1" spans="1:13">
      <c r="A92" s="96"/>
      <c r="B92" s="98"/>
      <c r="C92" s="97"/>
      <c r="D92" s="99"/>
      <c r="E92" s="99"/>
      <c r="F92" s="99"/>
      <c r="G92" s="99"/>
      <c r="H92" s="99"/>
      <c r="I92" s="99"/>
      <c r="J92" s="99"/>
      <c r="K92" s="101"/>
      <c r="L92" s="47"/>
      <c r="M92" s="47"/>
    </row>
  </sheetData>
  <mergeCells count="136">
    <mergeCell ref="A2:J2"/>
    <mergeCell ref="C3:E3"/>
    <mergeCell ref="C4:E4"/>
    <mergeCell ref="A8:J8"/>
    <mergeCell ref="A12:J12"/>
    <mergeCell ref="A16:J16"/>
    <mergeCell ref="A24:J24"/>
    <mergeCell ref="A32:J32"/>
    <mergeCell ref="A42:J42"/>
    <mergeCell ref="A60:J60"/>
    <mergeCell ref="A10:A11"/>
    <mergeCell ref="A14:A15"/>
    <mergeCell ref="A18:A19"/>
    <mergeCell ref="A20:A21"/>
    <mergeCell ref="A22:A23"/>
    <mergeCell ref="A26:A27"/>
    <mergeCell ref="A28:A29"/>
    <mergeCell ref="A30:A31"/>
    <mergeCell ref="A34:A35"/>
    <mergeCell ref="A36:A37"/>
    <mergeCell ref="A38:A39"/>
    <mergeCell ref="A40:A41"/>
    <mergeCell ref="A44:A45"/>
    <mergeCell ref="A46:A47"/>
    <mergeCell ref="A48:A49"/>
    <mergeCell ref="A50:A51"/>
    <mergeCell ref="A52:A53"/>
    <mergeCell ref="A54:A55"/>
    <mergeCell ref="A56:A57"/>
    <mergeCell ref="A58:A59"/>
    <mergeCell ref="A62:A63"/>
    <mergeCell ref="A64:A65"/>
    <mergeCell ref="A66:A67"/>
    <mergeCell ref="A68:A69"/>
    <mergeCell ref="A70:A71"/>
    <mergeCell ref="A72:A73"/>
    <mergeCell ref="A74:A75"/>
    <mergeCell ref="A76:A77"/>
    <mergeCell ref="B10:B11"/>
    <mergeCell ref="B14:B15"/>
    <mergeCell ref="B18:B19"/>
    <mergeCell ref="B20:B21"/>
    <mergeCell ref="B22:B23"/>
    <mergeCell ref="B26:B27"/>
    <mergeCell ref="B28:B29"/>
    <mergeCell ref="B30:B31"/>
    <mergeCell ref="B34:B35"/>
    <mergeCell ref="B36:B37"/>
    <mergeCell ref="B38:B39"/>
    <mergeCell ref="B40:B41"/>
    <mergeCell ref="B44:B45"/>
    <mergeCell ref="B46:B47"/>
    <mergeCell ref="B48:B49"/>
    <mergeCell ref="B50:B51"/>
    <mergeCell ref="B52:B53"/>
    <mergeCell ref="B54:B55"/>
    <mergeCell ref="B56:B57"/>
    <mergeCell ref="B58:B59"/>
    <mergeCell ref="B62:B63"/>
    <mergeCell ref="B64:B65"/>
    <mergeCell ref="B66:B67"/>
    <mergeCell ref="B68:B69"/>
    <mergeCell ref="B70:B71"/>
    <mergeCell ref="B72:B73"/>
    <mergeCell ref="B74:B75"/>
    <mergeCell ref="B76:B77"/>
    <mergeCell ref="C10:C11"/>
    <mergeCell ref="C14:C15"/>
    <mergeCell ref="C18:C19"/>
    <mergeCell ref="C20:C21"/>
    <mergeCell ref="C22:C23"/>
    <mergeCell ref="C26:C27"/>
    <mergeCell ref="C28:C29"/>
    <mergeCell ref="C30:C31"/>
    <mergeCell ref="C34:C35"/>
    <mergeCell ref="C36:C37"/>
    <mergeCell ref="C38:C39"/>
    <mergeCell ref="C40:C41"/>
    <mergeCell ref="C44:C45"/>
    <mergeCell ref="C46:C47"/>
    <mergeCell ref="C48:C49"/>
    <mergeCell ref="C50:C51"/>
    <mergeCell ref="C52:C53"/>
    <mergeCell ref="C54:C55"/>
    <mergeCell ref="C56:C57"/>
    <mergeCell ref="C58:C59"/>
    <mergeCell ref="C62:C63"/>
    <mergeCell ref="C64:C65"/>
    <mergeCell ref="C66:C67"/>
    <mergeCell ref="C68:C69"/>
    <mergeCell ref="C70:C71"/>
    <mergeCell ref="C72:C73"/>
    <mergeCell ref="C74:C75"/>
    <mergeCell ref="C76:C77"/>
    <mergeCell ref="J10:J11"/>
    <mergeCell ref="J14:J15"/>
    <mergeCell ref="J18:J19"/>
    <mergeCell ref="J20:J21"/>
    <mergeCell ref="J22:J23"/>
    <mergeCell ref="J26:J27"/>
    <mergeCell ref="J28:J29"/>
    <mergeCell ref="J30:J31"/>
    <mergeCell ref="J34:J35"/>
    <mergeCell ref="J36:J37"/>
    <mergeCell ref="J38:J39"/>
    <mergeCell ref="J40:J41"/>
    <mergeCell ref="J44:J45"/>
    <mergeCell ref="J46:J47"/>
    <mergeCell ref="J48:J49"/>
    <mergeCell ref="J50:J51"/>
    <mergeCell ref="J52:J53"/>
    <mergeCell ref="J54:J55"/>
    <mergeCell ref="J56:J57"/>
    <mergeCell ref="J58:J59"/>
    <mergeCell ref="J62:J63"/>
    <mergeCell ref="J64:J65"/>
    <mergeCell ref="J66:J67"/>
    <mergeCell ref="J68:J69"/>
    <mergeCell ref="J70:J71"/>
    <mergeCell ref="J72:J73"/>
    <mergeCell ref="J74:J75"/>
    <mergeCell ref="J76:J77"/>
    <mergeCell ref="K10:K11"/>
    <mergeCell ref="K14:K15"/>
    <mergeCell ref="K18:K19"/>
    <mergeCell ref="K26:K27"/>
    <mergeCell ref="K28:K29"/>
    <mergeCell ref="K34:K35"/>
    <mergeCell ref="K36:K37"/>
    <mergeCell ref="K38:K39"/>
    <mergeCell ref="K44:K45"/>
    <mergeCell ref="K46:K47"/>
    <mergeCell ref="K48:K49"/>
    <mergeCell ref="K50:K51"/>
    <mergeCell ref="K62:K63"/>
    <mergeCell ref="A5:J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workbookViewId="0">
      <selection activeCell="B30" sqref="B$1:B$1048576"/>
    </sheetView>
  </sheetViews>
  <sheetFormatPr defaultColWidth="8.72072072072072" defaultRowHeight="17.1"/>
  <cols>
    <col min="1" max="1" width="7.74774774774775" style="3" customWidth="1"/>
    <col min="2" max="2" width="20.5405405405405" style="3" customWidth="1"/>
    <col min="3" max="3" width="7.87387387387387" style="3" customWidth="1"/>
    <col min="4" max="4" width="7.5045045045045" style="3" customWidth="1"/>
    <col min="5" max="5" width="14" style="3" customWidth="1"/>
    <col min="6" max="9" width="16.7477477477477" style="3" customWidth="1"/>
    <col min="10" max="10" width="7.87387387387387" style="3" customWidth="1"/>
    <col min="11" max="11" width="6.62162162162162" style="3" customWidth="1"/>
    <col min="12" max="12" width="11.5045045045045" style="4" customWidth="1"/>
    <col min="13" max="13" width="31.018018018018" style="3" customWidth="1"/>
    <col min="14" max="16384" width="8.72072072072072" style="3"/>
  </cols>
  <sheetData>
    <row r="1" s="1" customFormat="1" spans="1:13">
      <c r="A1" s="5" t="s">
        <v>52</v>
      </c>
      <c r="B1" s="5"/>
      <c r="C1" s="5"/>
      <c r="D1" s="5"/>
      <c r="E1" s="5"/>
      <c r="F1" s="5"/>
      <c r="G1" s="5"/>
      <c r="H1" s="5"/>
      <c r="I1" s="5"/>
      <c r="J1" s="5"/>
      <c r="K1" s="5"/>
      <c r="L1" s="4"/>
      <c r="M1" s="3"/>
    </row>
    <row r="2" s="1" customFormat="1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3"/>
    </row>
    <row r="3" s="1" customFormat="1" spans="1:12">
      <c r="A3" s="6" t="s">
        <v>53</v>
      </c>
      <c r="B3" s="7" t="s">
        <v>11</v>
      </c>
      <c r="C3" s="8" t="s">
        <v>12</v>
      </c>
      <c r="D3" s="9" t="s">
        <v>13</v>
      </c>
      <c r="E3" s="10"/>
      <c r="F3" s="8" t="s">
        <v>14</v>
      </c>
      <c r="G3" s="8" t="s">
        <v>15</v>
      </c>
      <c r="H3" s="11" t="s">
        <v>16</v>
      </c>
      <c r="I3" s="11" t="s">
        <v>17</v>
      </c>
      <c r="J3" s="38" t="s">
        <v>18</v>
      </c>
      <c r="K3" s="6" t="s">
        <v>10</v>
      </c>
      <c r="L3" s="39"/>
    </row>
    <row r="4" s="1" customFormat="1" ht="16.25" spans="1:13">
      <c r="A4" s="12" t="s">
        <v>54</v>
      </c>
      <c r="B4" s="13">
        <v>2021111010027</v>
      </c>
      <c r="C4" s="14" t="s">
        <v>33</v>
      </c>
      <c r="D4" s="15" t="s">
        <v>21</v>
      </c>
      <c r="E4" s="16">
        <v>89</v>
      </c>
      <c r="F4" s="17">
        <v>168.5</v>
      </c>
      <c r="G4" s="14">
        <v>289</v>
      </c>
      <c r="H4" s="14">
        <v>26</v>
      </c>
      <c r="I4" s="14">
        <v>40</v>
      </c>
      <c r="J4" s="40">
        <f>SUM(E5:I5)</f>
        <v>93.0370565001059</v>
      </c>
      <c r="K4" s="6" t="s">
        <v>19</v>
      </c>
      <c r="L4" s="39" t="s">
        <v>55</v>
      </c>
      <c r="M4" s="41"/>
    </row>
    <row r="5" s="1" customFormat="1" ht="16.25" spans="1:13">
      <c r="A5" s="18"/>
      <c r="B5" s="13"/>
      <c r="C5" s="14"/>
      <c r="D5" s="19" t="s">
        <v>23</v>
      </c>
      <c r="E5" s="20">
        <f>E4/E6*25</f>
        <v>24.8353610894073</v>
      </c>
      <c r="F5" s="20">
        <f>F4/168.5*45</f>
        <v>45</v>
      </c>
      <c r="G5" s="20">
        <f>G4/311*10</f>
        <v>9.29260450160772</v>
      </c>
      <c r="H5" s="20">
        <f>H4/44*10</f>
        <v>5.90909090909091</v>
      </c>
      <c r="I5" s="20">
        <f>I4/50*10</f>
        <v>8</v>
      </c>
      <c r="J5" s="40"/>
      <c r="K5" s="6"/>
      <c r="L5" s="39"/>
      <c r="M5" s="41"/>
    </row>
    <row r="6" s="1" customFormat="1" ht="15.75" customHeight="1" spans="1:13">
      <c r="A6" s="18"/>
      <c r="B6" s="103" t="s">
        <v>25</v>
      </c>
      <c r="C6" s="14" t="s">
        <v>26</v>
      </c>
      <c r="D6" s="11" t="s">
        <v>21</v>
      </c>
      <c r="E6" s="21">
        <v>89.59</v>
      </c>
      <c r="F6" s="7">
        <v>62.8</v>
      </c>
      <c r="G6" s="21">
        <v>311</v>
      </c>
      <c r="H6" s="21">
        <v>44</v>
      </c>
      <c r="I6" s="21">
        <v>50</v>
      </c>
      <c r="J6" s="40">
        <f>SUM(E7:I7)</f>
        <v>71.7715133531157</v>
      </c>
      <c r="K6" s="6" t="s">
        <v>46</v>
      </c>
      <c r="L6" s="39" t="s">
        <v>55</v>
      </c>
      <c r="M6" s="41"/>
    </row>
    <row r="7" s="1" customFormat="1" ht="15.75" customHeight="1" spans="1:13">
      <c r="A7" s="18"/>
      <c r="B7" s="13"/>
      <c r="C7" s="14"/>
      <c r="D7" s="19" t="s">
        <v>23</v>
      </c>
      <c r="E7" s="20">
        <v>25</v>
      </c>
      <c r="F7" s="20">
        <f>F6/168.5*45</f>
        <v>16.7715133531157</v>
      </c>
      <c r="G7" s="20">
        <f>G6/311*10</f>
        <v>10</v>
      </c>
      <c r="H7" s="20">
        <f>H6/44*10</f>
        <v>10</v>
      </c>
      <c r="I7" s="20">
        <f>I6/50*10</f>
        <v>10</v>
      </c>
      <c r="J7" s="40"/>
      <c r="K7" s="6"/>
      <c r="L7" s="39"/>
      <c r="M7" s="41"/>
    </row>
    <row r="8" s="1" customFormat="1" spans="1:13">
      <c r="A8" s="18"/>
      <c r="B8" s="13">
        <v>2021111010020</v>
      </c>
      <c r="C8" s="14" t="s">
        <v>34</v>
      </c>
      <c r="D8" s="15" t="s">
        <v>21</v>
      </c>
      <c r="E8" s="16">
        <v>87.06</v>
      </c>
      <c r="F8" s="14">
        <v>69</v>
      </c>
      <c r="G8" s="14">
        <v>200</v>
      </c>
      <c r="H8" s="14">
        <v>23</v>
      </c>
      <c r="I8" s="14">
        <v>25</v>
      </c>
      <c r="J8" s="40">
        <f t="shared" ref="J8:J12" si="0">SUM(E9:I9)</f>
        <v>59.3794466251978</v>
      </c>
      <c r="K8" s="6" t="s">
        <v>28</v>
      </c>
      <c r="L8" s="39"/>
      <c r="M8" s="41"/>
    </row>
    <row r="9" s="1" customFormat="1" spans="1:13">
      <c r="A9" s="18"/>
      <c r="B9" s="13"/>
      <c r="C9" s="14"/>
      <c r="D9" s="19" t="s">
        <v>23</v>
      </c>
      <c r="E9" s="20">
        <f>E8/E6*25</f>
        <v>24.2940060274584</v>
      </c>
      <c r="F9" s="20">
        <f t="shared" ref="F9:F13" si="1">F8/168.5*45</f>
        <v>18.4272997032641</v>
      </c>
      <c r="G9" s="20">
        <f t="shared" ref="G9:G13" si="2">G8/311*10</f>
        <v>6.43086816720257</v>
      </c>
      <c r="H9" s="20">
        <f t="shared" ref="H9:H13" si="3">H8/44*10</f>
        <v>5.22727272727273</v>
      </c>
      <c r="I9" s="20">
        <f t="shared" ref="I9:I13" si="4">I8/50*10</f>
        <v>5</v>
      </c>
      <c r="J9" s="40"/>
      <c r="K9" s="6"/>
      <c r="L9" s="39"/>
      <c r="M9" s="41"/>
    </row>
    <row r="10" s="1" customFormat="1" ht="14.25" customHeight="1" spans="1:13">
      <c r="A10" s="18"/>
      <c r="B10" s="13">
        <v>2021111010016</v>
      </c>
      <c r="C10" s="14" t="s">
        <v>35</v>
      </c>
      <c r="D10" s="15" t="s">
        <v>21</v>
      </c>
      <c r="E10" s="16">
        <v>86.41</v>
      </c>
      <c r="F10" s="14">
        <v>74</v>
      </c>
      <c r="G10" s="14">
        <v>103.5</v>
      </c>
      <c r="H10" s="14">
        <v>10</v>
      </c>
      <c r="I10" s="14">
        <v>0</v>
      </c>
      <c r="J10" s="40">
        <f t="shared" si="0"/>
        <v>49.4759370020244</v>
      </c>
      <c r="K10" s="6" t="s">
        <v>47</v>
      </c>
      <c r="L10" s="39"/>
      <c r="M10" s="41"/>
    </row>
    <row r="11" s="1" customFormat="1" ht="16.25" spans="1:13">
      <c r="A11" s="18"/>
      <c r="B11" s="13"/>
      <c r="C11" s="14"/>
      <c r="D11" s="19" t="s">
        <v>23</v>
      </c>
      <c r="E11" s="20">
        <f t="shared" ref="E11:E15" si="5">E10/89.59*25</f>
        <v>24.1126241768054</v>
      </c>
      <c r="F11" s="20">
        <f t="shared" si="1"/>
        <v>19.7626112759644</v>
      </c>
      <c r="G11" s="20">
        <f>G10/311*10</f>
        <v>3.32797427652733</v>
      </c>
      <c r="H11" s="20">
        <f t="shared" si="3"/>
        <v>2.27272727272727</v>
      </c>
      <c r="I11" s="20">
        <f t="shared" si="4"/>
        <v>0</v>
      </c>
      <c r="J11" s="40"/>
      <c r="K11" s="6"/>
      <c r="L11" s="39"/>
      <c r="M11" s="41"/>
    </row>
    <row r="12" s="1" customFormat="1" ht="16.25" spans="1:13">
      <c r="A12" s="18"/>
      <c r="B12" s="13">
        <v>2021111010008</v>
      </c>
      <c r="C12" s="14" t="s">
        <v>24</v>
      </c>
      <c r="D12" s="11" t="s">
        <v>21</v>
      </c>
      <c r="E12" s="7">
        <v>85.9</v>
      </c>
      <c r="F12" s="7">
        <v>51</v>
      </c>
      <c r="G12" s="7">
        <v>118.5</v>
      </c>
      <c r="H12" s="7">
        <v>5</v>
      </c>
      <c r="I12" s="7">
        <v>10</v>
      </c>
      <c r="J12" s="40">
        <f t="shared" si="0"/>
        <v>44.5371402532673</v>
      </c>
      <c r="K12" s="6" t="s">
        <v>48</v>
      </c>
      <c r="L12" s="39"/>
      <c r="M12" s="41"/>
    </row>
    <row r="13" s="1" customFormat="1" ht="16.25" spans="1:13">
      <c r="A13" s="18"/>
      <c r="B13" s="13"/>
      <c r="C13" s="14"/>
      <c r="D13" s="19" t="s">
        <v>23</v>
      </c>
      <c r="E13" s="20">
        <f t="shared" si="5"/>
        <v>23.9703091862931</v>
      </c>
      <c r="F13" s="20">
        <f>F12/168.5*45</f>
        <v>13.620178041543</v>
      </c>
      <c r="G13" s="20">
        <f t="shared" si="2"/>
        <v>3.81028938906752</v>
      </c>
      <c r="H13" s="20">
        <f t="shared" si="3"/>
        <v>1.13636363636364</v>
      </c>
      <c r="I13" s="20">
        <f t="shared" si="4"/>
        <v>2</v>
      </c>
      <c r="J13" s="40"/>
      <c r="K13" s="6"/>
      <c r="L13" s="39"/>
      <c r="M13" s="41"/>
    </row>
    <row r="14" s="1" customFormat="1" ht="16.25" spans="1:13">
      <c r="A14" s="18"/>
      <c r="B14" s="13">
        <v>2021111010003</v>
      </c>
      <c r="C14" s="14" t="s">
        <v>20</v>
      </c>
      <c r="D14" s="22" t="s">
        <v>21</v>
      </c>
      <c r="E14" s="16">
        <v>87.49</v>
      </c>
      <c r="F14" s="14">
        <v>6</v>
      </c>
      <c r="G14" s="14">
        <v>102.75</v>
      </c>
      <c r="H14" s="14">
        <v>25</v>
      </c>
      <c r="I14" s="14">
        <v>45</v>
      </c>
      <c r="J14" s="40">
        <f t="shared" ref="J14:J18" si="6">SUM(E15:I15)</f>
        <v>44.0020476878492</v>
      </c>
      <c r="K14" s="6" t="s">
        <v>49</v>
      </c>
      <c r="L14" s="39"/>
      <c r="M14" s="41"/>
    </row>
    <row r="15" s="1" customFormat="1" ht="16.25" spans="1:13">
      <c r="A15" s="18"/>
      <c r="B15" s="13"/>
      <c r="C15" s="14"/>
      <c r="D15" s="19" t="s">
        <v>23</v>
      </c>
      <c r="E15" s="20">
        <f t="shared" si="5"/>
        <v>24.4139970978904</v>
      </c>
      <c r="F15" s="20">
        <f t="shared" ref="F15:F19" si="7">F14/168.5*45</f>
        <v>1.60237388724036</v>
      </c>
      <c r="G15" s="20">
        <f t="shared" ref="G15:G19" si="8">G14/311*10</f>
        <v>3.30385852090032</v>
      </c>
      <c r="H15" s="20">
        <f t="shared" ref="H15:H19" si="9">H14/44*10</f>
        <v>5.68181818181818</v>
      </c>
      <c r="I15" s="20">
        <f t="shared" ref="I15:I19" si="10">I14/50*10</f>
        <v>9</v>
      </c>
      <c r="J15" s="40"/>
      <c r="K15" s="6"/>
      <c r="L15" s="39"/>
      <c r="M15" s="41"/>
    </row>
    <row r="16" s="1" customFormat="1" ht="16.25" spans="1:13">
      <c r="A16" s="18"/>
      <c r="B16" s="13">
        <v>2021111010034</v>
      </c>
      <c r="C16" s="14" t="s">
        <v>30</v>
      </c>
      <c r="D16" s="15" t="s">
        <v>21</v>
      </c>
      <c r="E16" s="23">
        <v>85.58</v>
      </c>
      <c r="F16" s="23">
        <v>25</v>
      </c>
      <c r="G16" s="23">
        <v>60</v>
      </c>
      <c r="H16" s="23">
        <v>0</v>
      </c>
      <c r="I16" s="23">
        <v>35</v>
      </c>
      <c r="J16" s="40">
        <f t="shared" si="6"/>
        <v>39.4868318196339</v>
      </c>
      <c r="K16" s="6" t="s">
        <v>50</v>
      </c>
      <c r="L16" s="39"/>
      <c r="M16" s="41"/>
    </row>
    <row r="17" s="1" customFormat="1" ht="16.25" spans="1:13">
      <c r="A17" s="18"/>
      <c r="B17" s="13"/>
      <c r="C17" s="14"/>
      <c r="D17" s="19" t="s">
        <v>23</v>
      </c>
      <c r="E17" s="20">
        <f>E16/89.59*25</f>
        <v>23.8810135059716</v>
      </c>
      <c r="F17" s="20">
        <f t="shared" si="7"/>
        <v>6.67655786350148</v>
      </c>
      <c r="G17" s="20">
        <f t="shared" si="8"/>
        <v>1.92926045016077</v>
      </c>
      <c r="H17" s="20">
        <f t="shared" si="9"/>
        <v>0</v>
      </c>
      <c r="I17" s="20">
        <f t="shared" si="10"/>
        <v>7</v>
      </c>
      <c r="J17" s="40"/>
      <c r="K17" s="6"/>
      <c r="L17" s="39"/>
      <c r="M17" s="41"/>
    </row>
    <row r="18" s="2" customFormat="1" spans="1:13">
      <c r="A18" s="18"/>
      <c r="B18" s="13">
        <v>2021111010042</v>
      </c>
      <c r="C18" s="14" t="s">
        <v>31</v>
      </c>
      <c r="D18" s="15" t="s">
        <v>21</v>
      </c>
      <c r="E18" s="23">
        <v>85.67</v>
      </c>
      <c r="F18" s="23">
        <v>28</v>
      </c>
      <c r="G18" s="23">
        <v>60</v>
      </c>
      <c r="H18" s="23">
        <v>0</v>
      </c>
      <c r="I18" s="23">
        <v>0</v>
      </c>
      <c r="J18" s="40">
        <f t="shared" si="6"/>
        <v>33.3131331733445</v>
      </c>
      <c r="K18" s="6" t="s">
        <v>51</v>
      </c>
      <c r="L18" s="4"/>
      <c r="M18" s="41"/>
    </row>
    <row r="19" s="2" customFormat="1" spans="1:13">
      <c r="A19" s="18"/>
      <c r="B19" s="13"/>
      <c r="C19" s="14"/>
      <c r="D19" s="19" t="s">
        <v>23</v>
      </c>
      <c r="E19" s="20">
        <f>E18/89.59*25</f>
        <v>23.9061279160621</v>
      </c>
      <c r="F19" s="20">
        <f t="shared" si="7"/>
        <v>7.47774480712166</v>
      </c>
      <c r="G19" s="20">
        <f t="shared" si="8"/>
        <v>1.92926045016077</v>
      </c>
      <c r="H19" s="20">
        <f t="shared" si="9"/>
        <v>0</v>
      </c>
      <c r="I19" s="20">
        <f t="shared" si="10"/>
        <v>0</v>
      </c>
      <c r="J19" s="40"/>
      <c r="K19" s="6"/>
      <c r="L19" s="4"/>
      <c r="M19" s="41"/>
    </row>
    <row r="20" s="2" customFormat="1" ht="16.25" spans="1:13">
      <c r="A20" s="24" t="s">
        <v>6</v>
      </c>
      <c r="B20" s="13">
        <v>2021111010064</v>
      </c>
      <c r="C20" s="7" t="s">
        <v>37</v>
      </c>
      <c r="D20" s="11" t="s">
        <v>21</v>
      </c>
      <c r="E20" s="21">
        <v>87.15</v>
      </c>
      <c r="F20" s="21">
        <v>401.5</v>
      </c>
      <c r="G20" s="7">
        <v>166.5</v>
      </c>
      <c r="H20" s="7">
        <v>24.6</v>
      </c>
      <c r="I20" s="7">
        <v>0</v>
      </c>
      <c r="J20" s="40">
        <f>SUM(E21:I21)</f>
        <v>86.2966930600838</v>
      </c>
      <c r="K20" s="42">
        <v>1</v>
      </c>
      <c r="L20" s="39" t="s">
        <v>55</v>
      </c>
      <c r="M20" s="41"/>
    </row>
    <row r="21" s="2" customFormat="1" ht="16.25" spans="1:13">
      <c r="A21" s="25"/>
      <c r="B21" s="13"/>
      <c r="C21" s="7"/>
      <c r="D21" s="19" t="s">
        <v>23</v>
      </c>
      <c r="E21" s="20">
        <v>25</v>
      </c>
      <c r="F21" s="20">
        <v>45</v>
      </c>
      <c r="G21" s="20">
        <f>G20/169.5*10</f>
        <v>9.82300884955752</v>
      </c>
      <c r="H21" s="26">
        <f>H20/38*10</f>
        <v>6.47368421052632</v>
      </c>
      <c r="I21" s="20">
        <v>0</v>
      </c>
      <c r="J21" s="40"/>
      <c r="K21" s="42"/>
      <c r="L21" s="39"/>
      <c r="M21" s="41"/>
    </row>
    <row r="22" s="2" customFormat="1" ht="16.25" spans="1:13">
      <c r="A22" s="25"/>
      <c r="B22" s="13">
        <v>2021111010065</v>
      </c>
      <c r="C22" s="13" t="s">
        <v>39</v>
      </c>
      <c r="D22" s="27" t="s">
        <v>21</v>
      </c>
      <c r="E22" s="7">
        <v>84.1714285714286</v>
      </c>
      <c r="F22" s="7">
        <v>141</v>
      </c>
      <c r="G22" s="21">
        <v>169.5</v>
      </c>
      <c r="H22" s="7">
        <v>20</v>
      </c>
      <c r="I22" s="21">
        <v>10</v>
      </c>
      <c r="J22" s="40">
        <f>SUM(E23:I23)</f>
        <v>65.2119575919627</v>
      </c>
      <c r="K22" s="42" t="s">
        <v>46</v>
      </c>
      <c r="L22" s="39"/>
      <c r="M22" s="41"/>
    </row>
    <row r="23" s="2" customFormat="1" ht="16.25" spans="1:13">
      <c r="A23" s="25"/>
      <c r="B23" s="13"/>
      <c r="C23" s="13"/>
      <c r="D23" s="19" t="s">
        <v>23</v>
      </c>
      <c r="E23" s="20">
        <f>E22/E20*25</f>
        <v>24.1455618391935</v>
      </c>
      <c r="F23" s="26">
        <f>F22/F20*45</f>
        <v>15.8032378580324</v>
      </c>
      <c r="G23" s="19">
        <v>10</v>
      </c>
      <c r="H23" s="19">
        <f>H22/38*10</f>
        <v>5.26315789473684</v>
      </c>
      <c r="I23" s="19">
        <v>10</v>
      </c>
      <c r="J23" s="40"/>
      <c r="K23" s="42"/>
      <c r="L23" s="39"/>
      <c r="M23" s="41"/>
    </row>
    <row r="24" s="2" customFormat="1" spans="1:13">
      <c r="A24" s="25"/>
      <c r="B24" s="28">
        <v>2021111010061</v>
      </c>
      <c r="C24" s="28" t="s">
        <v>42</v>
      </c>
      <c r="D24" s="29" t="s">
        <v>21</v>
      </c>
      <c r="E24" s="7">
        <v>82.1176470588235</v>
      </c>
      <c r="F24" s="30">
        <v>149</v>
      </c>
      <c r="G24" s="30">
        <v>154</v>
      </c>
      <c r="H24" s="30">
        <v>20</v>
      </c>
      <c r="I24" s="30">
        <v>0</v>
      </c>
      <c r="J24" s="43">
        <f>SUM(E25:I25)</f>
        <v>64.0095318041471</v>
      </c>
      <c r="K24" s="42">
        <v>3</v>
      </c>
      <c r="L24" s="39"/>
      <c r="M24" s="41"/>
    </row>
    <row r="25" s="2" customFormat="1" spans="1:13">
      <c r="A25" s="25"/>
      <c r="B25" s="28"/>
      <c r="C25" s="28"/>
      <c r="D25" s="31" t="s">
        <v>23</v>
      </c>
      <c r="E25" s="31">
        <f>E28/E20*25</f>
        <v>24.8304140933482</v>
      </c>
      <c r="F25" s="31">
        <f>E28/E20*25</f>
        <v>24.8304140933482</v>
      </c>
      <c r="G25" s="19">
        <f>G24/169.5*10</f>
        <v>9.08554572271387</v>
      </c>
      <c r="H25" s="19">
        <f>H24/38*10</f>
        <v>5.26315789473684</v>
      </c>
      <c r="I25" s="19">
        <v>0</v>
      </c>
      <c r="J25" s="43"/>
      <c r="K25" s="42"/>
      <c r="L25" s="39"/>
      <c r="M25" s="41"/>
    </row>
    <row r="26" s="2" customFormat="1" spans="1:13">
      <c r="A26" s="25"/>
      <c r="B26" s="13">
        <v>2021111010072</v>
      </c>
      <c r="C26" s="11" t="s">
        <v>38</v>
      </c>
      <c r="D26" s="11" t="s">
        <v>21</v>
      </c>
      <c r="E26" s="7">
        <v>86.1176470588235</v>
      </c>
      <c r="F26" s="7">
        <v>176</v>
      </c>
      <c r="G26" s="7">
        <v>147</v>
      </c>
      <c r="H26" s="21">
        <v>38</v>
      </c>
      <c r="I26" s="7">
        <v>0</v>
      </c>
      <c r="J26" s="40">
        <f>SUM(E27:I27)</f>
        <v>63.1024512155348</v>
      </c>
      <c r="K26" s="42">
        <v>4</v>
      </c>
      <c r="L26" s="4"/>
      <c r="M26" s="41"/>
    </row>
    <row r="27" s="2" customFormat="1" spans="1:13">
      <c r="A27" s="25"/>
      <c r="B27" s="13"/>
      <c r="C27" s="11"/>
      <c r="D27" s="19" t="s">
        <v>23</v>
      </c>
      <c r="E27" s="20">
        <f>E26/E20*25</f>
        <v>24.7038574465931</v>
      </c>
      <c r="F27" s="26">
        <f>F26/F20*45</f>
        <v>19.7260273972603</v>
      </c>
      <c r="G27" s="26">
        <f>G26/169.5*10</f>
        <v>8.67256637168142</v>
      </c>
      <c r="H27" s="26">
        <v>10</v>
      </c>
      <c r="I27" s="26">
        <v>0</v>
      </c>
      <c r="J27" s="40"/>
      <c r="K27" s="42"/>
      <c r="L27" s="4"/>
      <c r="M27" s="41"/>
    </row>
    <row r="28" s="2" customFormat="1" spans="1:13">
      <c r="A28" s="25"/>
      <c r="B28" s="13">
        <v>2021111010062</v>
      </c>
      <c r="C28" s="13" t="s">
        <v>40</v>
      </c>
      <c r="D28" s="7" t="s">
        <v>21</v>
      </c>
      <c r="E28" s="7">
        <v>86.5588235294118</v>
      </c>
      <c r="F28" s="7">
        <v>138</v>
      </c>
      <c r="G28" s="7">
        <v>98</v>
      </c>
      <c r="H28" s="7">
        <v>20</v>
      </c>
      <c r="I28" s="21">
        <v>10</v>
      </c>
      <c r="J28" s="40">
        <f>SUM(E29:I29)</f>
        <v>61.3422816572093</v>
      </c>
      <c r="K28" s="42">
        <v>5</v>
      </c>
      <c r="L28" s="4"/>
      <c r="M28" s="41"/>
    </row>
    <row r="29" s="2" customFormat="1" spans="1:13">
      <c r="A29" s="32"/>
      <c r="B29" s="13"/>
      <c r="C29" s="13"/>
      <c r="D29" s="19" t="s">
        <v>23</v>
      </c>
      <c r="E29" s="19">
        <f>E28/E20*25</f>
        <v>24.8304140933482</v>
      </c>
      <c r="F29" s="19">
        <f>F28/F20*45</f>
        <v>15.46699875467</v>
      </c>
      <c r="G29" s="19">
        <f>G28/169.5*10</f>
        <v>5.78171091445428</v>
      </c>
      <c r="H29" s="19">
        <f>H28/38*10</f>
        <v>5.26315789473684</v>
      </c>
      <c r="I29" s="19">
        <v>10</v>
      </c>
      <c r="J29" s="40"/>
      <c r="K29" s="42"/>
      <c r="L29" s="4"/>
      <c r="M29" s="41"/>
    </row>
    <row r="30" s="2" customFormat="1" spans="1:13">
      <c r="A30" s="33"/>
      <c r="L30" s="4"/>
      <c r="M30" s="3"/>
    </row>
    <row r="31" s="2" customFormat="1" spans="1:13">
      <c r="A31" s="33"/>
      <c r="L31" s="4"/>
      <c r="M31" s="3"/>
    </row>
    <row r="32" s="2" customFormat="1" spans="1:13">
      <c r="A32" s="34" t="s">
        <v>56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4"/>
      <c r="M32" s="3"/>
    </row>
    <row r="33" s="2" customFormat="1" spans="1:13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4"/>
      <c r="M33" s="3"/>
    </row>
    <row r="34" s="2" customFormat="1" spans="1:13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4"/>
      <c r="M34" s="3"/>
    </row>
    <row r="35" s="2" customFormat="1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  <c r="M35" s="3"/>
    </row>
    <row r="36" s="1" customFormat="1" spans="1:12">
      <c r="A36" s="6" t="s">
        <v>53</v>
      </c>
      <c r="B36" s="7" t="s">
        <v>11</v>
      </c>
      <c r="C36" s="8" t="s">
        <v>12</v>
      </c>
      <c r="D36" s="9" t="s">
        <v>13</v>
      </c>
      <c r="E36" s="10"/>
      <c r="F36" s="8" t="s">
        <v>14</v>
      </c>
      <c r="G36" s="8" t="s">
        <v>15</v>
      </c>
      <c r="H36" s="11" t="s">
        <v>16</v>
      </c>
      <c r="I36" s="11" t="s">
        <v>17</v>
      </c>
      <c r="J36" s="38" t="s">
        <v>18</v>
      </c>
      <c r="K36" s="6" t="s">
        <v>10</v>
      </c>
      <c r="L36" s="39"/>
    </row>
    <row r="37" s="2" customFormat="1" ht="16.25" spans="1:13">
      <c r="A37" s="24" t="s">
        <v>7</v>
      </c>
      <c r="B37" s="13">
        <v>2021111010072</v>
      </c>
      <c r="C37" s="35" t="s">
        <v>38</v>
      </c>
      <c r="D37" s="15" t="s">
        <v>21</v>
      </c>
      <c r="E37" s="15">
        <v>86.1176470588235</v>
      </c>
      <c r="F37" s="36">
        <v>176</v>
      </c>
      <c r="G37" s="15">
        <v>147</v>
      </c>
      <c r="H37" s="36">
        <v>38</v>
      </c>
      <c r="I37" s="15">
        <v>0</v>
      </c>
      <c r="J37" s="40">
        <f>SUM(E38:I38)</f>
        <v>86.9578543430173</v>
      </c>
      <c r="K37" s="6" t="s">
        <v>19</v>
      </c>
      <c r="L37" s="44" t="s">
        <v>57</v>
      </c>
      <c r="M37" s="45"/>
    </row>
    <row r="38" s="2" customFormat="1" ht="16.25" spans="1:13">
      <c r="A38" s="25"/>
      <c r="B38" s="13"/>
      <c r="C38" s="37"/>
      <c r="D38" s="19" t="s">
        <v>23</v>
      </c>
      <c r="E38" s="19">
        <f>E37/87.49*25</f>
        <v>24.6078543430173</v>
      </c>
      <c r="F38" s="19">
        <v>45</v>
      </c>
      <c r="G38" s="19">
        <f>G37/200*10</f>
        <v>7.35</v>
      </c>
      <c r="H38" s="19">
        <v>10</v>
      </c>
      <c r="I38" s="19">
        <v>0</v>
      </c>
      <c r="J38" s="40"/>
      <c r="K38" s="6"/>
      <c r="L38" s="44"/>
      <c r="M38" s="45"/>
    </row>
    <row r="39" s="2" customFormat="1" spans="1:13">
      <c r="A39" s="25"/>
      <c r="B39" s="13">
        <v>2021111010065</v>
      </c>
      <c r="C39" s="35" t="s">
        <v>39</v>
      </c>
      <c r="D39" s="27" t="s">
        <v>21</v>
      </c>
      <c r="E39" s="15">
        <v>84.1714285714286</v>
      </c>
      <c r="F39" s="15">
        <v>141</v>
      </c>
      <c r="G39" s="15">
        <v>169.5</v>
      </c>
      <c r="H39" s="15">
        <v>20</v>
      </c>
      <c r="I39" s="15">
        <v>10</v>
      </c>
      <c r="J39" s="40">
        <f>SUM(E40:I40)</f>
        <v>76.0632448413877</v>
      </c>
      <c r="K39" s="6" t="s">
        <v>46</v>
      </c>
      <c r="L39" s="4"/>
      <c r="M39" s="41"/>
    </row>
    <row r="40" s="2" customFormat="1" spans="1:13">
      <c r="A40" s="25"/>
      <c r="B40" s="13"/>
      <c r="C40" s="37"/>
      <c r="D40" s="19" t="s">
        <v>23</v>
      </c>
      <c r="E40" s="19">
        <f>E39/87.49*25</f>
        <v>24.0517283607923</v>
      </c>
      <c r="F40" s="19">
        <f>F39/F37*45</f>
        <v>36.0511363636364</v>
      </c>
      <c r="G40" s="19">
        <f>G39/200*10</f>
        <v>8.475</v>
      </c>
      <c r="H40" s="19">
        <f>H39/38*10</f>
        <v>5.26315789473684</v>
      </c>
      <c r="I40" s="19">
        <f>I39/45*10</f>
        <v>2.22222222222222</v>
      </c>
      <c r="J40" s="40"/>
      <c r="K40" s="6"/>
      <c r="L40" s="4"/>
      <c r="M40" s="41"/>
    </row>
    <row r="41" s="2" customFormat="1" spans="1:13">
      <c r="A41" s="25"/>
      <c r="B41" s="28">
        <v>2021111010061</v>
      </c>
      <c r="C41" s="28" t="s">
        <v>42</v>
      </c>
      <c r="D41" s="29" t="s">
        <v>21</v>
      </c>
      <c r="E41" s="7">
        <v>82.1176470588235</v>
      </c>
      <c r="F41" s="30">
        <v>149</v>
      </c>
      <c r="G41" s="30">
        <v>154</v>
      </c>
      <c r="H41" s="30">
        <v>20</v>
      </c>
      <c r="I41" s="30">
        <v>0</v>
      </c>
      <c r="J41" s="43">
        <f>SUM(E42:I42)</f>
        <v>74.5246153768142</v>
      </c>
      <c r="K41" s="42">
        <v>3</v>
      </c>
      <c r="L41" s="4"/>
      <c r="M41" s="41"/>
    </row>
    <row r="42" s="2" customFormat="1" spans="1:13">
      <c r="A42" s="25"/>
      <c r="B42" s="28"/>
      <c r="C42" s="28"/>
      <c r="D42" s="31" t="s">
        <v>23</v>
      </c>
      <c r="E42" s="19">
        <f>E41/87.49*25</f>
        <v>23.4648665729865</v>
      </c>
      <c r="F42" s="19">
        <f>F41/F37*45</f>
        <v>38.0965909090909</v>
      </c>
      <c r="G42" s="19">
        <f>G41/200*10</f>
        <v>7.7</v>
      </c>
      <c r="H42" s="19">
        <f>H41/38*10</f>
        <v>5.26315789473684</v>
      </c>
      <c r="I42" s="31">
        <v>0</v>
      </c>
      <c r="J42" s="43"/>
      <c r="K42" s="42"/>
      <c r="L42" s="4"/>
      <c r="M42" s="41"/>
    </row>
    <row r="43" s="2" customFormat="1" spans="1:13">
      <c r="A43" s="25"/>
      <c r="B43" s="13">
        <v>2021111010062</v>
      </c>
      <c r="C43" s="35" t="s">
        <v>40</v>
      </c>
      <c r="D43" s="15" t="s">
        <v>21</v>
      </c>
      <c r="E43" s="15">
        <v>86.5588235294118</v>
      </c>
      <c r="F43" s="15">
        <v>138</v>
      </c>
      <c r="G43" s="15">
        <v>98</v>
      </c>
      <c r="H43" s="15">
        <v>20</v>
      </c>
      <c r="I43" s="15">
        <v>10</v>
      </c>
      <c r="J43" s="40">
        <f>SUM(E44:I44)</f>
        <v>72.4033901966443</v>
      </c>
      <c r="K43" s="42">
        <v>4</v>
      </c>
      <c r="L43" s="4"/>
      <c r="M43" s="41"/>
    </row>
    <row r="44" s="2" customFormat="1" spans="1:13">
      <c r="A44" s="25"/>
      <c r="B44" s="13"/>
      <c r="C44" s="37"/>
      <c r="D44" s="19" t="s">
        <v>23</v>
      </c>
      <c r="E44" s="19">
        <f>E43/87.49*25</f>
        <v>24.7339191705943</v>
      </c>
      <c r="F44" s="19">
        <f>F43/F37*45</f>
        <v>35.2840909090909</v>
      </c>
      <c r="G44" s="19">
        <f>G43/200*10</f>
        <v>4.9</v>
      </c>
      <c r="H44" s="19">
        <f>H43/38*10</f>
        <v>5.26315789473684</v>
      </c>
      <c r="I44" s="19">
        <f>I43/45*10</f>
        <v>2.22222222222222</v>
      </c>
      <c r="J44" s="40"/>
      <c r="K44" s="42"/>
      <c r="L44" s="4"/>
      <c r="M44" s="41"/>
    </row>
    <row r="45" s="2" customFormat="1" spans="1:13">
      <c r="A45" s="25"/>
      <c r="B45" s="13">
        <v>2021111010020</v>
      </c>
      <c r="C45" s="35" t="s">
        <v>34</v>
      </c>
      <c r="D45" s="15" t="s">
        <v>21</v>
      </c>
      <c r="E45" s="15">
        <v>87.06</v>
      </c>
      <c r="F45" s="15">
        <v>69</v>
      </c>
      <c r="G45" s="36">
        <v>200</v>
      </c>
      <c r="H45" s="15">
        <v>23</v>
      </c>
      <c r="I45" s="15">
        <v>25</v>
      </c>
      <c r="J45" s="40">
        <f>SUM(E46:I46)</f>
        <v>64.1273614037701</v>
      </c>
      <c r="K45" s="6" t="s">
        <v>48</v>
      </c>
      <c r="L45" s="4"/>
      <c r="M45" s="41"/>
    </row>
    <row r="46" s="2" customFormat="1" spans="1:13">
      <c r="A46" s="25"/>
      <c r="B46" s="13"/>
      <c r="C46" s="37"/>
      <c r="D46" s="19" t="s">
        <v>23</v>
      </c>
      <c r="E46" s="19">
        <f>E45/87.49*25</f>
        <v>24.8771288147217</v>
      </c>
      <c r="F46" s="19">
        <f>F45/F37*45</f>
        <v>17.6420454545455</v>
      </c>
      <c r="G46" s="19">
        <f>G45/200*10</f>
        <v>10</v>
      </c>
      <c r="H46" s="19">
        <f t="shared" ref="H46:H50" si="11">H45/38*10</f>
        <v>6.05263157894737</v>
      </c>
      <c r="I46" s="19">
        <f t="shared" ref="I46:I50" si="12">I45/45*10</f>
        <v>5.55555555555556</v>
      </c>
      <c r="J46" s="40"/>
      <c r="K46" s="6"/>
      <c r="L46" s="4"/>
      <c r="M46" s="41"/>
    </row>
    <row r="47" s="2" customFormat="1" spans="1:13">
      <c r="A47" s="25"/>
      <c r="B47" s="13">
        <v>2021111010016</v>
      </c>
      <c r="C47" s="35" t="s">
        <v>35</v>
      </c>
      <c r="D47" s="15" t="s">
        <v>21</v>
      </c>
      <c r="E47" s="15">
        <v>86.41</v>
      </c>
      <c r="F47" s="15">
        <v>74</v>
      </c>
      <c r="G47" s="15">
        <v>103.5</v>
      </c>
      <c r="H47" s="15">
        <v>10</v>
      </c>
      <c r="I47" s="15">
        <v>0</v>
      </c>
      <c r="J47" s="40">
        <f>SUM(E48:I48)</f>
        <v>51.4184267949146</v>
      </c>
      <c r="K47" s="6" t="s">
        <v>49</v>
      </c>
      <c r="L47" s="4"/>
      <c r="M47" s="41"/>
    </row>
    <row r="48" s="2" customFormat="1" spans="1:13">
      <c r="A48" s="25"/>
      <c r="B48" s="13"/>
      <c r="C48" s="37"/>
      <c r="D48" s="19" t="s">
        <v>23</v>
      </c>
      <c r="E48" s="19">
        <f>E47/87.49*25</f>
        <v>24.6913933020917</v>
      </c>
      <c r="F48" s="19">
        <f>F47/F37*45</f>
        <v>18.9204545454545</v>
      </c>
      <c r="G48" s="19">
        <f>G47/200*10</f>
        <v>5.175</v>
      </c>
      <c r="H48" s="19">
        <f t="shared" si="11"/>
        <v>2.63157894736842</v>
      </c>
      <c r="I48" s="19">
        <f t="shared" si="12"/>
        <v>0</v>
      </c>
      <c r="J48" s="40"/>
      <c r="K48" s="6"/>
      <c r="L48" s="4"/>
      <c r="M48" s="41"/>
    </row>
    <row r="49" s="2" customFormat="1" spans="1:13">
      <c r="A49" s="25"/>
      <c r="B49" s="13">
        <v>2021111010003</v>
      </c>
      <c r="C49" s="35" t="s">
        <v>20</v>
      </c>
      <c r="D49" s="15" t="s">
        <v>21</v>
      </c>
      <c r="E49" s="21">
        <v>87.49</v>
      </c>
      <c r="F49" s="15">
        <v>6</v>
      </c>
      <c r="G49" s="15">
        <v>102.75</v>
      </c>
      <c r="H49" s="15">
        <v>25</v>
      </c>
      <c r="I49" s="36">
        <v>45</v>
      </c>
      <c r="J49" s="40">
        <f t="shared" ref="J49:J53" si="13">SUM(E50:I50)</f>
        <v>48.250538277512</v>
      </c>
      <c r="K49" s="6" t="s">
        <v>50</v>
      </c>
      <c r="L49" s="4"/>
      <c r="M49" s="41"/>
    </row>
    <row r="50" s="2" customFormat="1" spans="1:13">
      <c r="A50" s="25"/>
      <c r="B50" s="13"/>
      <c r="C50" s="37"/>
      <c r="D50" s="19" t="s">
        <v>23</v>
      </c>
      <c r="E50" s="19">
        <v>25</v>
      </c>
      <c r="F50" s="19">
        <f>F49/F37*45</f>
        <v>1.53409090909091</v>
      </c>
      <c r="G50" s="19">
        <f t="shared" ref="G50:G54" si="14">G49/200*10</f>
        <v>5.1375</v>
      </c>
      <c r="H50" s="19">
        <f t="shared" si="11"/>
        <v>6.57894736842105</v>
      </c>
      <c r="I50" s="19">
        <f t="shared" si="12"/>
        <v>10</v>
      </c>
      <c r="J50" s="40"/>
      <c r="K50" s="6"/>
      <c r="L50" s="4"/>
      <c r="M50" s="41"/>
    </row>
    <row r="51" s="2" customFormat="1" spans="1:13">
      <c r="A51" s="25"/>
      <c r="B51" s="13">
        <v>2021111010008</v>
      </c>
      <c r="C51" s="35" t="s">
        <v>24</v>
      </c>
      <c r="D51" s="15" t="s">
        <v>21</v>
      </c>
      <c r="E51" s="15">
        <v>85.9</v>
      </c>
      <c r="F51" s="15">
        <v>51</v>
      </c>
      <c r="G51" s="15">
        <v>118.5</v>
      </c>
      <c r="H51" s="15">
        <v>5</v>
      </c>
      <c r="I51" s="15">
        <v>10</v>
      </c>
      <c r="J51" s="40">
        <f t="shared" si="13"/>
        <v>47.0484467845919</v>
      </c>
      <c r="K51" s="6" t="s">
        <v>51</v>
      </c>
      <c r="L51" s="4"/>
      <c r="M51" s="41"/>
    </row>
    <row r="52" s="2" customFormat="1" spans="1:13">
      <c r="A52" s="25"/>
      <c r="B52" s="13"/>
      <c r="C52" s="37"/>
      <c r="D52" s="19" t="s">
        <v>23</v>
      </c>
      <c r="E52" s="19">
        <f t="shared" ref="E52:E56" si="15">E51/87.49*25</f>
        <v>24.5456623614127</v>
      </c>
      <c r="F52" s="19">
        <f>F51/F37*45</f>
        <v>13.0397727272727</v>
      </c>
      <c r="G52" s="19">
        <f t="shared" si="14"/>
        <v>5.925</v>
      </c>
      <c r="H52" s="19">
        <f>H51/38*10</f>
        <v>1.31578947368421</v>
      </c>
      <c r="I52" s="19">
        <f>I51/45*10</f>
        <v>2.22222222222222</v>
      </c>
      <c r="J52" s="40"/>
      <c r="K52" s="6"/>
      <c r="L52" s="4"/>
      <c r="M52" s="41"/>
    </row>
    <row r="53" s="2" customFormat="1" spans="1:13">
      <c r="A53" s="25"/>
      <c r="B53" s="13">
        <v>2021111010034</v>
      </c>
      <c r="C53" s="35" t="s">
        <v>30</v>
      </c>
      <c r="D53" s="11" t="s">
        <v>21</v>
      </c>
      <c r="E53" s="11">
        <v>85.58</v>
      </c>
      <c r="F53" s="11">
        <v>25</v>
      </c>
      <c r="G53" s="11">
        <v>60</v>
      </c>
      <c r="H53" s="11">
        <v>0</v>
      </c>
      <c r="I53" s="11">
        <v>35</v>
      </c>
      <c r="J53" s="40">
        <f t="shared" si="13"/>
        <v>41.6240465721335</v>
      </c>
      <c r="K53" s="6" t="s">
        <v>58</v>
      </c>
      <c r="L53" s="4"/>
      <c r="M53" s="41"/>
    </row>
    <row r="54" s="2" customFormat="1" ht="16.25" spans="1:13">
      <c r="A54" s="25"/>
      <c r="B54" s="13"/>
      <c r="C54" s="37"/>
      <c r="D54" s="19" t="s">
        <v>23</v>
      </c>
      <c r="E54" s="19">
        <f t="shared" si="15"/>
        <v>24.4542233398103</v>
      </c>
      <c r="F54" s="19">
        <f>F53/F37*45</f>
        <v>6.39204545454546</v>
      </c>
      <c r="G54" s="19">
        <f t="shared" si="14"/>
        <v>3</v>
      </c>
      <c r="H54" s="19">
        <v>0</v>
      </c>
      <c r="I54" s="19">
        <f>I53/45*10</f>
        <v>7.77777777777778</v>
      </c>
      <c r="J54" s="40"/>
      <c r="K54" s="6"/>
      <c r="L54" s="4"/>
      <c r="M54" s="41"/>
    </row>
    <row r="55" s="2" customFormat="1" ht="16.25" spans="1:13">
      <c r="A55" s="25"/>
      <c r="B55" s="13">
        <v>2021111010042</v>
      </c>
      <c r="C55" s="35" t="s">
        <v>31</v>
      </c>
      <c r="D55" s="15" t="s">
        <v>21</v>
      </c>
      <c r="E55" s="15">
        <v>85.67</v>
      </c>
      <c r="F55" s="15">
        <v>28</v>
      </c>
      <c r="G55" s="15">
        <v>60</v>
      </c>
      <c r="H55" s="15">
        <v>0</v>
      </c>
      <c r="I55" s="15">
        <v>0</v>
      </c>
      <c r="J55" s="40">
        <f>SUM(E56:I56)</f>
        <v>34.6390314737269</v>
      </c>
      <c r="K55" s="6" t="s">
        <v>59</v>
      </c>
      <c r="L55" s="4"/>
      <c r="M55" s="41"/>
    </row>
    <row r="56" s="2" customFormat="1" ht="16.25" spans="1:13">
      <c r="A56" s="32"/>
      <c r="B56" s="13"/>
      <c r="C56" s="37"/>
      <c r="D56" s="19" t="s">
        <v>23</v>
      </c>
      <c r="E56" s="19">
        <f t="shared" si="15"/>
        <v>24.479940564636</v>
      </c>
      <c r="F56" s="19">
        <f>F55/F37*45</f>
        <v>7.15909090909091</v>
      </c>
      <c r="G56" s="19">
        <f>G55/200*10</f>
        <v>3</v>
      </c>
      <c r="H56" s="19">
        <v>0</v>
      </c>
      <c r="I56" s="19">
        <v>0</v>
      </c>
      <c r="J56" s="40"/>
      <c r="K56" s="6"/>
      <c r="L56" s="4"/>
      <c r="M56" s="41"/>
    </row>
    <row r="57" s="1" customFormat="1" ht="16.25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  <c r="M57" s="3"/>
    </row>
    <row r="58" s="1" customFormat="1" ht="16.25" spans="1:12">
      <c r="A58" s="3"/>
      <c r="L58" s="4"/>
    </row>
    <row r="59" s="1" customFormat="1" ht="16.25" spans="1:12">
      <c r="A59" s="3"/>
      <c r="L59" s="4"/>
    </row>
    <row r="60" s="1" customFormat="1" ht="16.25" spans="1:12">
      <c r="A60" s="3"/>
      <c r="K60" s="3"/>
      <c r="L60" s="4"/>
    </row>
    <row r="61" s="1" customFormat="1" ht="16.25" spans="1:12">
      <c r="A61" s="3"/>
      <c r="K61" s="3"/>
      <c r="L61" s="4"/>
    </row>
  </sheetData>
  <mergeCells count="133">
    <mergeCell ref="D3:E3"/>
    <mergeCell ref="D36:E36"/>
    <mergeCell ref="A4:A19"/>
    <mergeCell ref="A20:A29"/>
    <mergeCell ref="A37:A56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7:K38"/>
    <mergeCell ref="K39:K40"/>
    <mergeCell ref="K41:K42"/>
    <mergeCell ref="K43:K44"/>
    <mergeCell ref="K45:K46"/>
    <mergeCell ref="K47:K48"/>
    <mergeCell ref="K49:K50"/>
    <mergeCell ref="K51:K52"/>
    <mergeCell ref="K53:K54"/>
    <mergeCell ref="K55:K56"/>
    <mergeCell ref="L4:L5"/>
    <mergeCell ref="L6:L7"/>
    <mergeCell ref="L10:L11"/>
    <mergeCell ref="L12:L13"/>
    <mergeCell ref="L14:L15"/>
    <mergeCell ref="L16:L17"/>
    <mergeCell ref="L20:L21"/>
    <mergeCell ref="L22:L23"/>
    <mergeCell ref="L37:L38"/>
    <mergeCell ref="L54:L55"/>
    <mergeCell ref="L56:L57"/>
    <mergeCell ref="L58:L59"/>
    <mergeCell ref="L60:L61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6:M27"/>
    <mergeCell ref="M28:M29"/>
    <mergeCell ref="M37:M38"/>
    <mergeCell ref="M39:M40"/>
    <mergeCell ref="M43:M44"/>
    <mergeCell ref="M45:M46"/>
    <mergeCell ref="M47:M48"/>
    <mergeCell ref="M49:M50"/>
    <mergeCell ref="M51:M52"/>
    <mergeCell ref="M53:M54"/>
    <mergeCell ref="M55:M56"/>
    <mergeCell ref="A1:K2"/>
    <mergeCell ref="A32:K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2024届校优秀毕业生</vt:lpstr>
      <vt:lpstr>2024届省优秀毕业生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</dc:creator>
  <cp:lastModifiedBy>北溪</cp:lastModifiedBy>
  <dcterms:created xsi:type="dcterms:W3CDTF">2023-11-08T01:05:00Z</dcterms:created>
  <dcterms:modified xsi:type="dcterms:W3CDTF">2023-12-28T02:36:37Z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70598951903E4135A438B14C0E21BD9E_13</vt:lpwstr>
  </property>
  <property fmtid="{D5CDD505-2E9C-101B-9397-08002B2CF9AE}" pid="3" name="KSOProductBuildVer">
    <vt:lpwstr>2052-12.1.0.16120</vt:lpwstr>
  </property>
</Properties>
</file>